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530"/>
  <workbookPr defaultThemeVersion="166925"/>
  <mc:AlternateContent xmlns:mc="http://schemas.openxmlformats.org/markup-compatibility/2006">
    <mc:Choice Requires="x15">
      <x15ac:absPath xmlns:x15ac="http://schemas.microsoft.com/office/spreadsheetml/2010/11/ac" url="\\svrdata\DATA\ORIGINAUX\2023\23010 - Périnatalité LABORIT - POITIERS\4 - DCE\"/>
    </mc:Choice>
  </mc:AlternateContent>
  <xr:revisionPtr revIDLastSave="0" documentId="13_ncr:1_{EA2B3753-5ACD-465E-AD58-1AE2FFAE45C6}" xr6:coauthVersionLast="47" xr6:coauthVersionMax="47" xr10:uidLastSave="{00000000-0000-0000-0000-000000000000}"/>
  <bookViews>
    <workbookView xWindow="48585" yWindow="135" windowWidth="21345" windowHeight="20115" activeTab="1" xr2:uid="{00000000-000D-0000-FFFF-FFFF00000000}"/>
  </bookViews>
  <sheets>
    <sheet name="Lot N°01 Page de garde" sheetId="2" r:id="rId1"/>
    <sheet name="DPGF Lot 1 VRD" sheetId="3" r:id="rId2"/>
  </sheets>
  <definedNames>
    <definedName name="_xlnm.Print_Titles" localSheetId="1">'DPGF Lot 1 VRD'!$1:$2</definedName>
    <definedName name="_xlnm.Print_Area" localSheetId="1">'DPGF Lot 1 VRD'!$A$1:$F$542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4" i="3" l="1"/>
  <c r="F5" i="3"/>
  <c r="F6" i="3"/>
  <c r="F7" i="3"/>
  <c r="F8" i="3"/>
  <c r="F9" i="3"/>
  <c r="F10" i="3"/>
  <c r="F11" i="3"/>
  <c r="F13" i="3"/>
  <c r="F15" i="3"/>
  <c r="F17" i="3"/>
  <c r="F18" i="3"/>
  <c r="C19" i="3"/>
  <c r="F19" i="3"/>
  <c r="F20" i="3"/>
  <c r="F21" i="3"/>
  <c r="F22" i="3"/>
  <c r="F23" i="3"/>
  <c r="F25" i="3"/>
  <c r="F26" i="3"/>
  <c r="F27" i="3"/>
  <c r="F28" i="3"/>
  <c r="F29" i="3"/>
  <c r="F30" i="3"/>
  <c r="F31" i="3"/>
  <c r="F35" i="3"/>
  <c r="F36" i="3"/>
  <c r="F37" i="3"/>
  <c r="F38" i="3"/>
  <c r="C41" i="3"/>
  <c r="F41" i="3"/>
  <c r="F42" i="3"/>
  <c r="F43" i="3"/>
  <c r="F44" i="3"/>
  <c r="F45" i="3"/>
  <c r="F46" i="3"/>
  <c r="F47" i="3"/>
  <c r="C48" i="3"/>
  <c r="F48" i="3" s="1"/>
  <c r="C49" i="3"/>
  <c r="F49" i="3"/>
  <c r="C50" i="3"/>
  <c r="F50" i="3"/>
  <c r="C51" i="3"/>
  <c r="F51" i="3"/>
  <c r="C52" i="3"/>
  <c r="F52" i="3"/>
  <c r="C53" i="3"/>
  <c r="F53" i="3"/>
  <c r="F55" i="3"/>
  <c r="F56" i="3"/>
  <c r="F58" i="3"/>
  <c r="C59" i="3"/>
  <c r="F59" i="3"/>
  <c r="C60" i="3"/>
  <c r="F60" i="3"/>
  <c r="C61" i="3"/>
  <c r="C62" i="3" s="1"/>
  <c r="F62" i="3" s="1"/>
  <c r="F61" i="3"/>
  <c r="F63" i="3"/>
  <c r="F66" i="3"/>
  <c r="F67" i="3"/>
  <c r="F70" i="3"/>
  <c r="F71" i="3"/>
  <c r="C72" i="3"/>
  <c r="F72" i="3"/>
  <c r="F74" i="3"/>
  <c r="C75" i="3"/>
  <c r="F75" i="3"/>
  <c r="F77" i="3"/>
  <c r="C78" i="3"/>
  <c r="C73" i="3" s="1"/>
  <c r="F78" i="3"/>
  <c r="F80" i="3"/>
  <c r="F81" i="3"/>
  <c r="C87" i="3"/>
  <c r="C85" i="3" s="1"/>
  <c r="F87" i="3"/>
  <c r="F89" i="3"/>
  <c r="F90" i="3"/>
  <c r="C91" i="3"/>
  <c r="F91" i="3"/>
  <c r="C92" i="3"/>
  <c r="F92" i="3"/>
  <c r="C93" i="3"/>
  <c r="F93" i="3"/>
  <c r="C94" i="3"/>
  <c r="F94" i="3"/>
  <c r="F96" i="3"/>
  <c r="F97" i="3"/>
  <c r="F100" i="3"/>
  <c r="F101" i="3"/>
  <c r="F103" i="3"/>
  <c r="F105" i="3"/>
  <c r="F106" i="3"/>
  <c r="C108" i="3"/>
  <c r="C107" i="3" s="1"/>
  <c r="F108" i="3"/>
  <c r="C111" i="3"/>
  <c r="C104" i="3" s="1"/>
  <c r="F104" i="3" s="1"/>
  <c r="F111" i="3"/>
  <c r="F112" i="3"/>
  <c r="F114" i="3"/>
  <c r="C116" i="3"/>
  <c r="F116" i="3"/>
  <c r="F118" i="3"/>
  <c r="F119" i="3"/>
  <c r="F120" i="3"/>
  <c r="F121" i="3"/>
  <c r="C123" i="3"/>
  <c r="F123" i="3" s="1"/>
  <c r="C128" i="3"/>
  <c r="C127" i="3" s="1"/>
  <c r="F128" i="3"/>
  <c r="F131" i="3"/>
  <c r="C132" i="3"/>
  <c r="F132" i="3"/>
  <c r="F134" i="3"/>
  <c r="F138" i="3"/>
  <c r="F149" i="3" s="1"/>
  <c r="F507" i="3" s="1"/>
  <c r="F139" i="3"/>
  <c r="F140" i="3"/>
  <c r="F141" i="3"/>
  <c r="F142" i="3"/>
  <c r="F143" i="3"/>
  <c r="F144" i="3"/>
  <c r="F145" i="3"/>
  <c r="F146" i="3"/>
  <c r="F150" i="3"/>
  <c r="F151" i="3"/>
  <c r="C152" i="3"/>
  <c r="F152" i="3"/>
  <c r="F153" i="3"/>
  <c r="F154" i="3"/>
  <c r="F155" i="3"/>
  <c r="F156" i="3"/>
  <c r="F157" i="3"/>
  <c r="F158" i="3"/>
  <c r="F159" i="3"/>
  <c r="F162" i="3"/>
  <c r="F509" i="3" s="1"/>
  <c r="F164" i="3"/>
  <c r="F165" i="3"/>
  <c r="F166" i="3"/>
  <c r="F167" i="3"/>
  <c r="F171" i="3"/>
  <c r="F172" i="3"/>
  <c r="F173" i="3"/>
  <c r="F174" i="3"/>
  <c r="C181" i="3"/>
  <c r="F181" i="3"/>
  <c r="F182" i="3"/>
  <c r="F183" i="3"/>
  <c r="F184" i="3"/>
  <c r="F185" i="3"/>
  <c r="F186" i="3"/>
  <c r="F187" i="3"/>
  <c r="F188" i="3"/>
  <c r="F189" i="3"/>
  <c r="F223" i="3" s="1"/>
  <c r="F513" i="3" s="1"/>
  <c r="F190" i="3"/>
  <c r="C191" i="3"/>
  <c r="F191" i="3"/>
  <c r="F192" i="3"/>
  <c r="F193" i="3"/>
  <c r="F194" i="3"/>
  <c r="F195" i="3"/>
  <c r="F196" i="3"/>
  <c r="F197" i="3"/>
  <c r="C198" i="3"/>
  <c r="F198" i="3"/>
  <c r="C199" i="3"/>
  <c r="F199" i="3"/>
  <c r="C200" i="3"/>
  <c r="F200" i="3"/>
  <c r="C201" i="3"/>
  <c r="F201" i="3"/>
  <c r="F203" i="3"/>
  <c r="F204" i="3"/>
  <c r="F205" i="3"/>
  <c r="F206" i="3"/>
  <c r="F207" i="3"/>
  <c r="F208" i="3"/>
  <c r="F210" i="3"/>
  <c r="F211" i="3"/>
  <c r="F212" i="3"/>
  <c r="F213" i="3"/>
  <c r="F214" i="3"/>
  <c r="F215" i="3"/>
  <c r="F216" i="3"/>
  <c r="F217" i="3"/>
  <c r="F218" i="3"/>
  <c r="F219" i="3"/>
  <c r="C220" i="3"/>
  <c r="F220" i="3"/>
  <c r="C221" i="3"/>
  <c r="F221" i="3"/>
  <c r="F222" i="3"/>
  <c r="F225" i="3"/>
  <c r="F226" i="3"/>
  <c r="F227" i="3"/>
  <c r="C228" i="3"/>
  <c r="F228" i="3"/>
  <c r="F229" i="3"/>
  <c r="F231" i="3"/>
  <c r="F232" i="3"/>
  <c r="C233" i="3"/>
  <c r="C243" i="3" s="1"/>
  <c r="F233" i="3"/>
  <c r="F234" i="3"/>
  <c r="F235" i="3"/>
  <c r="F236" i="3"/>
  <c r="F237" i="3"/>
  <c r="F238" i="3"/>
  <c r="C239" i="3"/>
  <c r="F239" i="3"/>
  <c r="C240" i="3"/>
  <c r="F240" i="3"/>
  <c r="F241" i="3"/>
  <c r="F242" i="3"/>
  <c r="C246" i="3"/>
  <c r="F246" i="3"/>
  <c r="F247" i="3"/>
  <c r="F250" i="3"/>
  <c r="F252" i="3"/>
  <c r="C253" i="3"/>
  <c r="C266" i="3" s="1"/>
  <c r="F266" i="3" s="1"/>
  <c r="F253" i="3"/>
  <c r="F255" i="3"/>
  <c r="F257" i="3"/>
  <c r="F258" i="3"/>
  <c r="F259" i="3"/>
  <c r="F260" i="3"/>
  <c r="F263" i="3"/>
  <c r="F264" i="3"/>
  <c r="F265" i="3"/>
  <c r="C267" i="3"/>
  <c r="F267" i="3"/>
  <c r="F268" i="3"/>
  <c r="F271" i="3"/>
  <c r="F273" i="3"/>
  <c r="F274" i="3"/>
  <c r="F275" i="3"/>
  <c r="F276" i="3"/>
  <c r="F277" i="3"/>
  <c r="F278" i="3"/>
  <c r="C279" i="3"/>
  <c r="F279" i="3"/>
  <c r="F280" i="3"/>
  <c r="C281" i="3"/>
  <c r="F281" i="3" s="1"/>
  <c r="F282" i="3"/>
  <c r="F283" i="3"/>
  <c r="C284" i="3"/>
  <c r="F284" i="3" s="1"/>
  <c r="F285" i="3"/>
  <c r="F286" i="3"/>
  <c r="F292" i="3"/>
  <c r="F293" i="3"/>
  <c r="F294" i="3"/>
  <c r="F295" i="3"/>
  <c r="F297" i="3"/>
  <c r="C298" i="3"/>
  <c r="C305" i="3" s="1"/>
  <c r="F305" i="3" s="1"/>
  <c r="F298" i="3"/>
  <c r="C300" i="3"/>
  <c r="F300" i="3"/>
  <c r="C302" i="3"/>
  <c r="F302" i="3"/>
  <c r="F303" i="3"/>
  <c r="C304" i="3"/>
  <c r="F304" i="3"/>
  <c r="F309" i="3"/>
  <c r="F312" i="3"/>
  <c r="C313" i="3"/>
  <c r="F313" i="3"/>
  <c r="F330" i="3" s="1"/>
  <c r="F523" i="3" s="1"/>
  <c r="F314" i="3"/>
  <c r="F315" i="3"/>
  <c r="F316" i="3"/>
  <c r="F317" i="3"/>
  <c r="F318" i="3"/>
  <c r="F319" i="3"/>
  <c r="F320" i="3"/>
  <c r="F321" i="3"/>
  <c r="F322" i="3"/>
  <c r="F323" i="3"/>
  <c r="F324" i="3"/>
  <c r="C325" i="3"/>
  <c r="F325" i="3"/>
  <c r="C326" i="3"/>
  <c r="F326" i="3"/>
  <c r="F327" i="3"/>
  <c r="F328" i="3"/>
  <c r="F335" i="3"/>
  <c r="F336" i="3"/>
  <c r="F338" i="3"/>
  <c r="F525" i="3" s="1"/>
  <c r="F340" i="3"/>
  <c r="F350" i="3" s="1"/>
  <c r="F527" i="3" s="1"/>
  <c r="F342" i="3"/>
  <c r="F343" i="3"/>
  <c r="F344" i="3"/>
  <c r="F345" i="3"/>
  <c r="F346" i="3"/>
  <c r="F347" i="3"/>
  <c r="F348" i="3"/>
  <c r="F349" i="3"/>
  <c r="F352" i="3"/>
  <c r="F355" i="3"/>
  <c r="F356" i="3"/>
  <c r="F360" i="3"/>
  <c r="F362" i="3"/>
  <c r="F364" i="3"/>
  <c r="F365" i="3"/>
  <c r="F366" i="3"/>
  <c r="F367" i="3"/>
  <c r="F368" i="3"/>
  <c r="F369" i="3"/>
  <c r="F386" i="3" s="1"/>
  <c r="F531" i="3" s="1"/>
  <c r="F370" i="3"/>
  <c r="F371" i="3"/>
  <c r="F372" i="3"/>
  <c r="C373" i="3"/>
  <c r="F373" i="3"/>
  <c r="F374" i="3"/>
  <c r="F375" i="3"/>
  <c r="C376" i="3"/>
  <c r="F376" i="3" s="1"/>
  <c r="F377" i="3"/>
  <c r="F378" i="3"/>
  <c r="F379" i="3"/>
  <c r="F380" i="3"/>
  <c r="F381" i="3"/>
  <c r="F382" i="3"/>
  <c r="F383" i="3"/>
  <c r="F384" i="3"/>
  <c r="F385" i="3"/>
  <c r="F388" i="3"/>
  <c r="F397" i="3" s="1"/>
  <c r="F533" i="3" s="1"/>
  <c r="F390" i="3"/>
  <c r="F391" i="3"/>
  <c r="C392" i="3"/>
  <c r="F392" i="3"/>
  <c r="F393" i="3"/>
  <c r="F394" i="3"/>
  <c r="C395" i="3"/>
  <c r="F395" i="3"/>
  <c r="F396" i="3"/>
  <c r="F400" i="3"/>
  <c r="F401" i="3"/>
  <c r="F403" i="3"/>
  <c r="F408" i="3"/>
  <c r="F412" i="3"/>
  <c r="F414" i="3"/>
  <c r="F415" i="3"/>
  <c r="F418" i="3"/>
  <c r="F421" i="3"/>
  <c r="F423" i="3"/>
  <c r="C427" i="3"/>
  <c r="F429" i="3"/>
  <c r="C434" i="3"/>
  <c r="C487" i="3" s="1"/>
  <c r="G437" i="3"/>
  <c r="C444" i="3"/>
  <c r="C445" i="3"/>
  <c r="C446" i="3"/>
  <c r="C447" i="3"/>
  <c r="C448" i="3" s="1"/>
  <c r="C449" i="3" s="1"/>
  <c r="C450" i="3" s="1"/>
  <c r="C451" i="3" s="1"/>
  <c r="C452" i="3" s="1"/>
  <c r="C453" i="3" s="1"/>
  <c r="C454" i="3" s="1"/>
  <c r="C455" i="3" s="1"/>
  <c r="C456" i="3" s="1"/>
  <c r="C457" i="3" s="1"/>
  <c r="C458" i="3" s="1"/>
  <c r="C459" i="3" s="1"/>
  <c r="C460" i="3" s="1"/>
  <c r="C461" i="3" s="1"/>
  <c r="C462" i="3" s="1"/>
  <c r="C463" i="3" s="1"/>
  <c r="C468" i="3"/>
  <c r="C469" i="3"/>
  <c r="C470" i="3"/>
  <c r="C471" i="3" s="1"/>
  <c r="C472" i="3" s="1"/>
  <c r="C473" i="3" s="1"/>
  <c r="C474" i="3" s="1"/>
  <c r="C475" i="3" s="1"/>
  <c r="C476" i="3" s="1"/>
  <c r="C480" i="3"/>
  <c r="C481" i="3"/>
  <c r="C483" i="3"/>
  <c r="C486" i="3"/>
  <c r="C488" i="3"/>
  <c r="B499" i="3"/>
  <c r="F499" i="3"/>
  <c r="B501" i="3"/>
  <c r="B503" i="3"/>
  <c r="B505" i="3"/>
  <c r="B507" i="3"/>
  <c r="B509" i="3"/>
  <c r="B511" i="3"/>
  <c r="B513" i="3"/>
  <c r="B515" i="3"/>
  <c r="B517" i="3"/>
  <c r="B519" i="3"/>
  <c r="B521" i="3"/>
  <c r="B523" i="3"/>
  <c r="B525" i="3"/>
  <c r="B527" i="3"/>
  <c r="B529" i="3"/>
  <c r="F529" i="3"/>
  <c r="B531" i="3"/>
  <c r="B533" i="3"/>
  <c r="B535" i="3"/>
  <c r="F535" i="3"/>
  <c r="B537" i="3"/>
  <c r="F537" i="3"/>
  <c r="B539" i="3"/>
  <c r="B540" i="3"/>
  <c r="B542" i="3"/>
  <c r="F243" i="3" l="1"/>
  <c r="C244" i="3"/>
  <c r="C84" i="3"/>
  <c r="F84" i="3" s="1"/>
  <c r="F85" i="3"/>
  <c r="C86" i="3"/>
  <c r="F86" i="3" s="1"/>
  <c r="F269" i="3"/>
  <c r="F517" i="3" s="1"/>
  <c r="F176" i="3"/>
  <c r="F511" i="3" s="1"/>
  <c r="C102" i="3"/>
  <c r="F102" i="3" s="1"/>
  <c r="F107" i="3"/>
  <c r="F73" i="3"/>
  <c r="C32" i="3"/>
  <c r="F32" i="3" s="1"/>
  <c r="F68" i="3" s="1"/>
  <c r="F287" i="3"/>
  <c r="F519" i="3" s="1"/>
  <c r="C477" i="3"/>
  <c r="F127" i="3"/>
  <c r="C126" i="3"/>
  <c r="F126" i="3" s="1"/>
  <c r="F307" i="3"/>
  <c r="F521" i="3" s="1"/>
  <c r="C464" i="3"/>
  <c r="F98" i="3"/>
  <c r="F503" i="3" s="1"/>
  <c r="C230" i="3"/>
  <c r="F230" i="3" s="1"/>
  <c r="C169" i="3"/>
  <c r="F169" i="3" s="1"/>
  <c r="F501" i="3" l="1"/>
  <c r="F136" i="3"/>
  <c r="F505" i="3" s="1"/>
  <c r="F244" i="3"/>
  <c r="C245" i="3"/>
  <c r="F245" i="3" s="1"/>
  <c r="F248" i="3" l="1"/>
  <c r="F515" i="3" s="1"/>
  <c r="F539" i="3"/>
  <c r="F492" i="3"/>
  <c r="F493" i="3" l="1"/>
  <c r="F495" i="3" s="1"/>
  <c r="F540" i="3"/>
  <c r="F542" i="3" s="1"/>
</calcChain>
</file>

<file path=xl/sharedStrings.xml><?xml version="1.0" encoding="utf-8"?>
<sst xmlns="http://schemas.openxmlformats.org/spreadsheetml/2006/main" count="1082" uniqueCount="626">
  <si>
    <t xml:space="preserve">             </t>
  </si>
  <si>
    <t xml:space="preserve"> </t>
  </si>
  <si>
    <t xml:space="preserve">       </t>
  </si>
  <si>
    <t>PRIX HT</t>
  </si>
  <si>
    <t>LOT 1 VRD/AMENAGEMENT EXTERIEURS - TABLEAU RECAPITULATIF DES TRAVAUX</t>
  </si>
  <si>
    <t>MONTANT TTC - LOT 1 VRD/TERRASSEMENT</t>
  </si>
  <si>
    <t xml:space="preserve">   </t>
  </si>
  <si>
    <t xml:space="preserve">T.V.A.  20%                  </t>
  </si>
  <si>
    <t xml:space="preserve">         </t>
  </si>
  <si>
    <t>MONTANT HT - LOT 1 VRD/TERRASSEMENT</t>
  </si>
  <si>
    <t>MOA</t>
  </si>
  <si>
    <t>sous-total plantations</t>
  </si>
  <si>
    <t>PM</t>
  </si>
  <si>
    <t>m2</t>
  </si>
  <si>
    <t>Nettoyage et entretien des paillages et végétaux</t>
  </si>
  <si>
    <t>.11.4.2</t>
  </si>
  <si>
    <t>u</t>
  </si>
  <si>
    <t>Taille des arbres tiges et arrosage</t>
  </si>
  <si>
    <t>.11.4.1</t>
  </si>
  <si>
    <t>Entretien du gazon (10 tontes)</t>
  </si>
  <si>
    <t>.11.2</t>
  </si>
  <si>
    <t>Garantie d'achèvement et confortement sur 1 an</t>
  </si>
  <si>
    <t>.11-</t>
  </si>
  <si>
    <t>Engazonnement ou prairie, amendements et roulage</t>
  </si>
  <si>
    <t>.2.10.1</t>
  </si>
  <si>
    <t xml:space="preserve">Localisation  : en façade bâtiment principal </t>
  </si>
  <si>
    <t>Paillage en copeaux de bois de peuplier ou écorce de châtaignier  ép= 10 cm</t>
  </si>
  <si>
    <t>Bâche tissée biodégradable</t>
  </si>
  <si>
    <t>.2.6</t>
  </si>
  <si>
    <t>Mulch à base de gravillon 10/20</t>
  </si>
  <si>
    <t>.2.5</t>
  </si>
  <si>
    <t>Nombre total de plants :</t>
  </si>
  <si>
    <t>.5.2</t>
  </si>
  <si>
    <t>Hedera algerian 'Bellecour' (lierre couvre sol non graimpant) godet 7/8</t>
  </si>
  <si>
    <t>.2.8.4</t>
  </si>
  <si>
    <t>Phlomis Fruticosa C3/4L 3u/m²</t>
  </si>
  <si>
    <t>Gaura "Siskiyou pink" C3/4L 1u/m2</t>
  </si>
  <si>
    <t>.2.8.3</t>
  </si>
  <si>
    <t>Helictotrichon sempervirens C3/4L 4u/m²</t>
  </si>
  <si>
    <t>.2.8.2</t>
  </si>
  <si>
    <t>Panicum virgatum "rehbraun" C3/4L 4u/m²</t>
  </si>
  <si>
    <t>.2.8.1</t>
  </si>
  <si>
    <t>Miscanthus sinensis "variegatus" C3/4L 3u/m²</t>
  </si>
  <si>
    <t>.2.8</t>
  </si>
  <si>
    <t>Perovskia atriplicifolia "blue spire" C3/4L 1u/m²</t>
  </si>
  <si>
    <t>.2.6.5</t>
  </si>
  <si>
    <t>Imperata Cylindria 'Red Baron' 5u/m²</t>
  </si>
  <si>
    <t>.2.6.4</t>
  </si>
  <si>
    <t>Carex 'Buchananii' 5u/m²</t>
  </si>
  <si>
    <t>.2.6.3</t>
  </si>
  <si>
    <t>Festuca Glauca 'Elijah Blue' 5u/m²</t>
  </si>
  <si>
    <t>.2.6.2</t>
  </si>
  <si>
    <t>Fourniture et plantation</t>
  </si>
  <si>
    <t>.2.6.1</t>
  </si>
  <si>
    <t>Graminées et arbustes en conteneur P9</t>
  </si>
  <si>
    <t xml:space="preserve"> - Salix purpurea "nana" (Saule nain) 40/60 RN</t>
  </si>
  <si>
    <t>.2.2.22</t>
  </si>
  <si>
    <t xml:space="preserve"> - Viburnum burkwoodii (Viorne Burkwood) 40/60 RN</t>
  </si>
  <si>
    <t>.2.2.21</t>
  </si>
  <si>
    <t xml:space="preserve"> - Viburnum lantana (Viorne lantane) 40/60 RN</t>
  </si>
  <si>
    <t>.2.2.20</t>
  </si>
  <si>
    <t xml:space="preserve"> - Rosa canina (Eglantier) 45/60 RN</t>
  </si>
  <si>
    <t>.2.2.19</t>
  </si>
  <si>
    <t xml:space="preserve"> - Lonicera fragantissima (Chèvrefeuille arbustif) 45/60 RN</t>
  </si>
  <si>
    <t>.2.2.18</t>
  </si>
  <si>
    <t xml:space="preserve"> - Ligustrum vulgare (Troène commun) 45/60 RN</t>
  </si>
  <si>
    <t>.2.2.17</t>
  </si>
  <si>
    <t xml:space="preserve"> - Ligustrum sinensis (Troène de Chine) 40/60 RN</t>
  </si>
  <si>
    <t>.2.2.16</t>
  </si>
  <si>
    <t xml:space="preserve"> - Ligustrum japonicum (Troène du Japon) 40/60 RN</t>
  </si>
  <si>
    <t>.2.2.15</t>
  </si>
  <si>
    <t xml:space="preserve"> - Euonymus europaea (Fusain d'Europe) 45/60 RN</t>
  </si>
  <si>
    <t>.2.2.14</t>
  </si>
  <si>
    <t xml:space="preserve"> - Elaeagnus angustifolia (Olivier de Bohème) 45/60 RN</t>
  </si>
  <si>
    <t>.2.2.13</t>
  </si>
  <si>
    <t xml:space="preserve"> - Crataegus oxyacantha (Aubépine commune) 45/60 RN</t>
  </si>
  <si>
    <t>.2.2.12</t>
  </si>
  <si>
    <t xml:space="preserve"> - Cotoneaster lacteus (Cotonéaster laiteux) 40/60 RN</t>
  </si>
  <si>
    <t>.2.2.11</t>
  </si>
  <si>
    <t xml:space="preserve"> - Corylus avellana (Noisetier commun) 40/60 RN</t>
  </si>
  <si>
    <t>.2.2.10</t>
  </si>
  <si>
    <t xml:space="preserve"> - Cornus sanguinea (Cornouiller sanguin) 40/60 RN</t>
  </si>
  <si>
    <t>.2.2.9</t>
  </si>
  <si>
    <t xml:space="preserve"> - Cornus Gouchaultii (Cornouiller blanc) 40/60 RN</t>
  </si>
  <si>
    <t>.2.2.8</t>
  </si>
  <si>
    <t xml:space="preserve"> - Cornus florida (Cornouiller fleuri) 40/60 RN</t>
  </si>
  <si>
    <t>.2.2.7</t>
  </si>
  <si>
    <t xml:space="preserve"> - Cornus flaviramea (Cornouiller à bois jaune) 40/60 RN</t>
  </si>
  <si>
    <t>.2.2.6</t>
  </si>
  <si>
    <t xml:space="preserve"> - Clematis vitalba (Clématite des haies) 45/60 RN</t>
  </si>
  <si>
    <t>.2.2.5</t>
  </si>
  <si>
    <t xml:space="preserve"> - Carpinus orientalis (Charme commun) 40/60 RN</t>
  </si>
  <si>
    <t>.2.2.4</t>
  </si>
  <si>
    <t xml:space="preserve"> - Acer campestre (Erable champêtre) 40/60 RN</t>
  </si>
  <si>
    <t>.2.2.2</t>
  </si>
  <si>
    <t xml:space="preserve"> - Amelanchier ovalis (Amelanchier) 40/60 RN</t>
  </si>
  <si>
    <t>.2.2.1</t>
  </si>
  <si>
    <t>Densité = 0.80 u/m2</t>
  </si>
  <si>
    <t>Fourniture et plantation de jeunes plans pour former une masse boisée ou haie suivant la liste ci-dessous y compris protection anti-gibier, amendement, façonnage de la cuvette d'arrosage, y compris parachèvement comprenant surveillance de la cuvette d'arrosage, binage et ameublissement du sol, surveillance du paillage, suppression des drageons et/ou des gourmands, taille de formation et arrosage avant la réception des travaux.</t>
  </si>
  <si>
    <t>MASSE BOISSEE OU HAIE</t>
  </si>
  <si>
    <t>Plantation de la haies</t>
  </si>
  <si>
    <t>Carpinus Betulus "charme commun", racines nues, hauteur 70cm</t>
  </si>
  <si>
    <t>5.1.10</t>
  </si>
  <si>
    <t>Fourniture de plants</t>
  </si>
  <si>
    <t xml:space="preserve">Plantation des arbres compris tuteurage monopode en châtaignier </t>
  </si>
  <si>
    <t>ml</t>
  </si>
  <si>
    <t>Protection des réseaux au bord des fosses d'arbre par barrière verticale anti-racinaire type "Racibloc" ou équivalent</t>
  </si>
  <si>
    <t>.2.1.20</t>
  </si>
  <si>
    <t>Prunus serrulata (Cerisier Fleur) Taille 10/12</t>
  </si>
  <si>
    <t>.2.1.19</t>
  </si>
  <si>
    <t>Fraxinus angustifolia (Frêne à petites feuilles) Taille 14/16</t>
  </si>
  <si>
    <t>.2.1.7</t>
  </si>
  <si>
    <t xml:space="preserve">Acer campestre (Erable champêtre)  Taille 14/16   </t>
  </si>
  <si>
    <t>.2.1.1</t>
  </si>
  <si>
    <t>Fourniture et plantation d'arbres en motte, amendement et façonnage de la cuvette d'arrosage.</t>
  </si>
  <si>
    <t xml:space="preserve">Fourniture des arbres </t>
  </si>
  <si>
    <t>Préparation des sols y compris amendements et nivellements fins</t>
  </si>
  <si>
    <t>.2.2</t>
  </si>
  <si>
    <t xml:space="preserve">PLANTATIONS </t>
  </si>
  <si>
    <t>sous-total clôtures</t>
  </si>
  <si>
    <t>Grille à barreaudage hauteur 1.20m, fourniture, livraison, compris plan d'exécution à fournir, et réception par maître d'oeuvre, puis mise en oeuvre de grille de type ‘5010' de chez NORMACLO ou équivalent : 
- Barreau tube 50x10mm, soudés en applique, espacés de 110mm, avec embouts
- Lisses horizontales section 50x30mm
- Thermolaquage RAL 7016
- Pose par scellement
y compris toutes sujétions</t>
  </si>
  <si>
    <t>.17.3</t>
  </si>
  <si>
    <t>Dépose et repose clôture lisse existante en bois</t>
  </si>
  <si>
    <t>.17.4</t>
  </si>
  <si>
    <t>Fourniture et pose d'une clôture grillagée en panneau rigide treillis soudé de type AXIS S de chez DIRICKX ou équivalent, hauteur = 1.50 m, RAL au choix, picots de 0.03 mètres au sommet, maille de 55 x 100mm, fil vertical simple de diamètre 4mm, fil horizontal simple de diamètre 4 mm, avec 4 plis raidisseurs sur la  hauteur, poteaux à encoches type AXIS DESIGN de section 70 x 100 mm, de longueur de 2,50 m, capuchon plastique au sommet, espacement entre poteaux de 2.53 m, comprenant toutes sujétions de poses des panneaux, scellement des poteaux avec massifs de diamètre 250 mm et de profondeur 500 mm béton dosé à 250 kg.</t>
  </si>
  <si>
    <t>.15.1</t>
  </si>
  <si>
    <t>Localisation : noues clôturées zone à Ouest</t>
  </si>
  <si>
    <t>Fourniture et pose d'une clôture type ganivelle en châtaignier de hauteur 1.00m hors sol, écartement entre les lame de 3cm environ, compris poteaux écorcés en châtaignier tous les 2.00m, de longueur 1.50m et de diamètre 9/11cm, jambes de force aux départs et aux angles y compris toutes sujétions pour le battage des poteaux en châtaignier ou terrassement et fondation des poteaux suivant la nature du terrain.</t>
  </si>
  <si>
    <t>Fourniture et pose d’un portillon en châtaignier de largeur 1.00m x 1.00 de hauteur hors sol, 2 traverses et Z de section 8 x 4cm, 2 poteaux carrés 0.10 x 0.10 x 1.50m, lattes de hauteur 0.90m et de section 7 x 3cm, coupe d'équerre en pied et en pointe en tête, l'ensemble des ferrures en acier galvanisé, serrure galvanisé, serrure à canon, clous et visserie inox, finition de l'ensemble scié raboté, massifs en béton et platines en acier galvanisé pour ancrer les 2 poteaux si nécessaire y compris toutes sujétions.</t>
  </si>
  <si>
    <t>.17.2</t>
  </si>
  <si>
    <t>Fourniture et pose d'un portillon de type ESPACE de chez DERICKX ou équivalent, largeur 1.50 m x hauteur 1.00 à barreaux, RAL au choix compris d'une gâche de fermeture avec verrou et scellement des poteaux avec massifs en béton</t>
  </si>
  <si>
    <t>.17.1</t>
  </si>
  <si>
    <t xml:space="preserve">Localisation : entrée/sortie sécurisation parking existant </t>
  </si>
  <si>
    <t>Mise en service et essais, commande d'ouverture en sortie par bouche magnétique au sol. Commande d'ouverture pompier en entrée par contacteur à clé tricoises demi-cylindre. Pour l'ensemble y compris toutes sujétions liées à la réalisation et les études d’exécution des plans.</t>
  </si>
  <si>
    <t>Barrière levante automatique B614 FAAC ou équivalent, pour lisse de 4.00 m, centrale de commande de section 360 x 250 x ht 1163mm de couleur gris, usage : 300 cycles par jour maxi, moteur 230V, temps d'ouverture : 10 secondes. Livrée complète avec lisse de 4 mètres équipée de témoins lumineux. Ce prix comprend également les sujétions de raccordement avec le lot électricité qui doit fournir et poser un interphone et digicode sur le fût.</t>
  </si>
  <si>
    <t>Barrière levante automatique (prix unitaire) comprenant :</t>
  </si>
  <si>
    <t>.20.1</t>
  </si>
  <si>
    <t>Localisation : cour de détente</t>
  </si>
  <si>
    <t>LOT MENUISERIE</t>
  </si>
  <si>
    <t xml:space="preserve">Portillon d'accès </t>
  </si>
  <si>
    <t xml:space="preserve">Clôture claustra bois </t>
  </si>
  <si>
    <t xml:space="preserve">Localisation : portillon d'accès piéton vers bâtiment CESAM </t>
  </si>
  <si>
    <t>Portillon d'accès, fourniture, livraison, compris plan d'exécution à fournir, et réception par maître d'oeuvre, puis mise en oeuvre de portillon de type ‘Pivotant 5010' de chez NORMACLO ou équivalent : 
- Portillon, un vantail : hauteur 1.20m, largeur 1.50m
- Barreau tube 50x10mm, soudés en applique, espacés de 110mm, avec embouts
- Poteaux en tube 120x120mm à sceller
- Ferme portail hydraulique et charnière 180° type MAMMOTH - 180 ou équivalent
- Ventouse électromagnétique sans poignée, avec programmateur, type Locinox ou équivalent
- Sabots et verrous de sol, béquille, butées de portail, plat de battement entre les deux vantaux
- Systèmes de commande d’ouverture depuis l’intérieur lorsque le site est fermé
- Thermolaquage RAL 7016
y compris toute sujétion</t>
  </si>
  <si>
    <t>Mise en service et essais. Commande d'ouverture pompier en entrée par contacteur à clé tricoises demi-cylindre. Pour l'ensemble y compris toutes sujétions liées à la réalisation et les études d’exécution des plans. Ce prix comprend également les sujétions de raccordement avec le lot électricité.</t>
  </si>
  <si>
    <t>Portail coulissant autoportant type LIPPI ou équivalent, motorisation, boucle de détection, L=5,00 x ht=1,00m, y compris fouille, regards et fourreaux pour raccordement, longrine et massifs en béton</t>
  </si>
  <si>
    <t>.15.2</t>
  </si>
  <si>
    <t>CLOTURES</t>
  </si>
  <si>
    <t>sous-total préparation espaces verts</t>
  </si>
  <si>
    <t>m3</t>
  </si>
  <si>
    <t>Evacuation TV hors site</t>
  </si>
  <si>
    <t>.1.88.3</t>
  </si>
  <si>
    <t xml:space="preserve"> - Gazon : épaisseur =0.20cm</t>
  </si>
  <si>
    <t xml:space="preserve"> - Jardinières : épaisseur =0.50cm</t>
  </si>
  <si>
    <t>Reprise TV en dépôt de l'entreprise et épandage de terre végétale :</t>
  </si>
  <si>
    <t xml:space="preserve">.1.88.2  </t>
  </si>
  <si>
    <t>Terrassement trou d'arbre (1.00 x 1.00 x 1.00m)</t>
  </si>
  <si>
    <t xml:space="preserve">.1.89.1  </t>
  </si>
  <si>
    <t xml:space="preserve">Creusement trou d'arbre      </t>
  </si>
  <si>
    <t xml:space="preserve">.1.89    </t>
  </si>
  <si>
    <t>PREPARATION ESPACES VERTS</t>
  </si>
  <si>
    <t>sous-total signalisation</t>
  </si>
  <si>
    <t>Bande podotactile en résine à coller de couleur, longueur= 1.80m et largeur= 60cm</t>
  </si>
  <si>
    <t>.1.95.7</t>
  </si>
  <si>
    <t>Signes voiture électrique</t>
  </si>
  <si>
    <t>.1.95.8</t>
  </si>
  <si>
    <t>Plot de route en verre trempé type 360°</t>
  </si>
  <si>
    <t>Clous en inox de diamètre 15cm</t>
  </si>
  <si>
    <t>.1.95.6</t>
  </si>
  <si>
    <t>Signes handicapés</t>
  </si>
  <si>
    <t>.1.95.5</t>
  </si>
  <si>
    <t>Localisation : bande continue de guidage depuis place PMR jusqu'à l'entrée du bâtiment</t>
  </si>
  <si>
    <t>Bandes de guidage en résine thermoplastique gravillonnée roche 4/6 dure concassée de teinte beige, largeur= 10cm, hauteur inférieure à 1cm</t>
  </si>
  <si>
    <t>.1.95.6.2</t>
  </si>
  <si>
    <t>Résine thermoplastique gravillonnée roche 4/6 dure concassée de teinte beige</t>
  </si>
  <si>
    <t>Bandes stop, cédez le passage, passage piéton, zébra + îlot</t>
  </si>
  <si>
    <t>.1.95.3</t>
  </si>
  <si>
    <t xml:space="preserve">                               </t>
  </si>
  <si>
    <t>Marquage de flèche directionnelle simple ou double</t>
  </si>
  <si>
    <t>.1.95.4</t>
  </si>
  <si>
    <t>Lignes continues largeur = 10cm</t>
  </si>
  <si>
    <t>.1.95.2</t>
  </si>
  <si>
    <t>Lignes discontinues largeur = 15cm</t>
  </si>
  <si>
    <t>.1.95.1</t>
  </si>
  <si>
    <t>Marquage au sol à la résine blanche</t>
  </si>
  <si>
    <t>SIGNALISATION HORIZONTALE</t>
  </si>
  <si>
    <t>.1.95</t>
  </si>
  <si>
    <t>Signalisation parking handicapé panneau B6d (450) + panneau M6h sur poteau en acier galvanisé</t>
  </si>
  <si>
    <t>.1.94.5</t>
  </si>
  <si>
    <t>Signalisation d'information "LIVRAISON" (650) sur poteau en acier galvanisé</t>
  </si>
  <si>
    <t>.1.94.6</t>
  </si>
  <si>
    <t>Stop type AB4 avec poteau galvanisé (côté 600)</t>
  </si>
  <si>
    <t>.1.94.3</t>
  </si>
  <si>
    <t>Panneau de signalisation à créer Classe 2</t>
  </si>
  <si>
    <t>.1.94.2</t>
  </si>
  <si>
    <t>SIGNALISATION VERTICALE</t>
  </si>
  <si>
    <t>.1.94</t>
  </si>
  <si>
    <t>SIGNALISATION</t>
  </si>
  <si>
    <t>sous-total mobiliers</t>
  </si>
  <si>
    <t>forf</t>
  </si>
  <si>
    <t>Balançoire</t>
  </si>
  <si>
    <t>.1.96.3</t>
  </si>
  <si>
    <t>Table de pique-nique</t>
  </si>
  <si>
    <t>.1.96.2</t>
  </si>
  <si>
    <t>Fourniture et installation d'une main courante, composée d'un montant en acier galvanisé, d’une lisse supérieure et poteaux en acier galvanisé, fixée par une structure de liaison en acier galvanisé sur la lisse et située entre 0,80m et 1,00m de hauteur y compris toutes sujétions de visserie (inox), de soudure et de scellements. La main courante se prolongera horizontalement de la longueur d’une marche au-delà de la première et de la dernière marche</t>
  </si>
  <si>
    <t>Potelet type Antarès de chez AREA Ht hors sol 95cm y compris scellement</t>
  </si>
  <si>
    <t>Banc</t>
  </si>
  <si>
    <t>.1.96.1</t>
  </si>
  <si>
    <t>MOBILIERS</t>
  </si>
  <si>
    <t>sous-total remise à niveau</t>
  </si>
  <si>
    <t>Regard de branchement 600 x 600</t>
  </si>
  <si>
    <t>.1.93.8</t>
  </si>
  <si>
    <t>Regard de branchement 400 x 400</t>
  </si>
  <si>
    <t>.1.93.7</t>
  </si>
  <si>
    <t>Fourniture et pose cadre et tampon</t>
  </si>
  <si>
    <t>REMPLACEMENT DE TAMPONS DEFECTUEUX</t>
  </si>
  <si>
    <t>Regard de branchement EU et EP</t>
  </si>
  <si>
    <t>.1.92.8</t>
  </si>
  <si>
    <t>Regard de visite EU et EP</t>
  </si>
  <si>
    <t>.1.92.6</t>
  </si>
  <si>
    <t>REMISE A NIVEAU</t>
  </si>
  <si>
    <t>sous-total réseau gaz</t>
  </si>
  <si>
    <t xml:space="preserve">Récolement réseau            </t>
  </si>
  <si>
    <t>.1.72</t>
  </si>
  <si>
    <t xml:space="preserve">Regard de visite (collectrice) 1000 x 1000 x 1000 et tampon hydraulique fonte C250 </t>
  </si>
  <si>
    <t>.1.85.3</t>
  </si>
  <si>
    <t>LOT PLOMBERIE</t>
  </si>
  <si>
    <t>Fourreaux, canalisations et grillage</t>
  </si>
  <si>
    <t>.1.68</t>
  </si>
  <si>
    <t>RESEAU DE CHALEUR</t>
  </si>
  <si>
    <t>sous-total éclairage extérieur</t>
  </si>
  <si>
    <t xml:space="preserve">Dossier des ouvrages exécutés       </t>
  </si>
  <si>
    <t>.1.1.31.1</t>
  </si>
  <si>
    <t>Essai, consuel, mise en service</t>
  </si>
  <si>
    <t>.1.1.18.3</t>
  </si>
  <si>
    <t xml:space="preserve">Mise à la terre de chaque mât  </t>
  </si>
  <si>
    <t>.1.1.17.2</t>
  </si>
  <si>
    <t xml:space="preserve">Fourniture et pose d'un luminaire type THORN ISARO PRO à LEDS ou équivalent compatible système ZUMTOBEL URBASENS, équipé d’un module radio RF et d’un détecteur de présence, sur mât galvanisé de hauteur 4.00m </t>
  </si>
  <si>
    <t>.1.1.43.1</t>
  </si>
  <si>
    <t>Fourniture et pose d’un ensemble sur mât acier, ht 4.00ml, entraxe 300x300, équipé de deux luminaires ABEL type Ello aluminium verre plat à 16 leds 54W 3000°k optique ASYM4 (suivant étude), précâblage HO7 RNF 2x1.5mm², cl2, ensemble compris avec coffret de branchement ABEL type Médium 1CC 4 bornes (2 câbles) et parafoudre, semelle Péplic 300x300, capuchons Kaptige Kt 18, RAL au choix
Le mât et le luminaire sont thermolaqués ral au choix</t>
  </si>
  <si>
    <t>Les ensembles comprenant le montage, le câblage, le levage</t>
  </si>
  <si>
    <t>Massif 500 x 500 x 500</t>
  </si>
  <si>
    <t>.1.1.26.2</t>
  </si>
  <si>
    <t>ECLAIRAGE PUBLIC - APPAREILLAGES</t>
  </si>
  <si>
    <t>Raccordement sur luminaire existant</t>
  </si>
  <si>
    <t>.1.1.27.1</t>
  </si>
  <si>
    <t>Cablette de terre cuivre</t>
  </si>
  <si>
    <t>.1.1.16.8</t>
  </si>
  <si>
    <t>L'entreprise aura à sa charge la vérification des câbles en fonction des chemins de câbles et de la note de calcul de pré-dimensionnement des câbles à fournir dans l'offre</t>
  </si>
  <si>
    <t>.1.1.16.7</t>
  </si>
  <si>
    <t xml:space="preserve"> 5x10 mm² U1000 RO2V </t>
  </si>
  <si>
    <t>.1.1.16.6</t>
  </si>
  <si>
    <t xml:space="preserve">Câble éclairage public         </t>
  </si>
  <si>
    <t>Dépose de mâts et de lanternes en décharge autorisée y compris taxe de revalorisation / éco-contribution</t>
  </si>
  <si>
    <t>.2.02.2</t>
  </si>
  <si>
    <t xml:space="preserve">Fourreaux TPC de diamètre 63 mm                        </t>
  </si>
  <si>
    <t>.1.1.14.1</t>
  </si>
  <si>
    <t>Autorisations administratives</t>
  </si>
  <si>
    <t>.1.1.8</t>
  </si>
  <si>
    <t>LOT ELECTRICITE</t>
  </si>
  <si>
    <t>Eclairage extérieur sur façade</t>
  </si>
  <si>
    <t>ECLAIRAGE EXTERIEUR</t>
  </si>
  <si>
    <t>sous-total électricité</t>
  </si>
  <si>
    <t xml:space="preserve">   * par ml de réseau           </t>
  </si>
  <si>
    <t>.1.82.2</t>
  </si>
  <si>
    <t xml:space="preserve">   * par branchement            </t>
  </si>
  <si>
    <t>.1.82..1</t>
  </si>
  <si>
    <t xml:space="preserve">Plan de récolement du réseau </t>
  </si>
  <si>
    <t>.1.82.11</t>
  </si>
  <si>
    <t>Aiguillage par chambre de tirage</t>
  </si>
  <si>
    <t>.1.81.1</t>
  </si>
  <si>
    <t>Localisation : liaison entre bâtiment périnatalité et local vélos</t>
  </si>
  <si>
    <t>Fourreau Ø 250 TPC rouge</t>
  </si>
  <si>
    <t>.1.85.8</t>
  </si>
  <si>
    <t>Localisation : dévoiement réseaux existants et raccordement ELEC depuis poste transformateur</t>
  </si>
  <si>
    <t>Fourreau Ø 160 TPC rouge</t>
  </si>
  <si>
    <t>.1.85.5</t>
  </si>
  <si>
    <t>Localisation : dévoiement réseaux existants</t>
  </si>
  <si>
    <t>Regard + tampon hydraulique fonte 1000 x 1000</t>
  </si>
  <si>
    <t>Regard + tampon hydraulique fonte 800 x 800</t>
  </si>
  <si>
    <t>.1.85.2</t>
  </si>
  <si>
    <t>Regard + tampon hydraulique fonte 400 x 400</t>
  </si>
  <si>
    <t>.1.85.1</t>
  </si>
  <si>
    <t>Chambre de tirage (250kn)</t>
  </si>
  <si>
    <t>CONCESSIONNAIRE</t>
  </si>
  <si>
    <t>Coffret et branchement ELEC et câble</t>
  </si>
  <si>
    <t>ELECTRICITE</t>
  </si>
  <si>
    <t>sous-total téléphone</t>
  </si>
  <si>
    <t>.1.82.1</t>
  </si>
  <si>
    <t>.1.82</t>
  </si>
  <si>
    <t>Piquage sur chambre existante</t>
  </si>
  <si>
    <t>.1.80</t>
  </si>
  <si>
    <t>Tuyaux Ø 42/45 PVC</t>
  </si>
  <si>
    <t>.1.77.1</t>
  </si>
  <si>
    <t>Fourreau Ø 90 TPC vert</t>
  </si>
  <si>
    <t>.1.77.2</t>
  </si>
  <si>
    <t>L2T (250kn)</t>
  </si>
  <si>
    <t>.1.74.4</t>
  </si>
  <si>
    <t>L1T (250kn)</t>
  </si>
  <si>
    <t>.1.74.3</t>
  </si>
  <si>
    <t>L0T (250kn)</t>
  </si>
  <si>
    <t>RA</t>
  </si>
  <si>
    <t xml:space="preserve">Chambre de tirage            </t>
  </si>
  <si>
    <t>FRANCE TELECOM</t>
  </si>
  <si>
    <t>sous-total adduction eau potable</t>
  </si>
  <si>
    <t xml:space="preserve">   * par branchement et pièces spéciales           </t>
  </si>
  <si>
    <t>.1.52.25</t>
  </si>
  <si>
    <t>.1.52.24</t>
  </si>
  <si>
    <t>Plan de récolement</t>
  </si>
  <si>
    <t>ft</t>
  </si>
  <si>
    <t>Désinfection du réseau</t>
  </si>
  <si>
    <t>.1.52.22</t>
  </si>
  <si>
    <t>Epreuve de pression</t>
  </si>
  <si>
    <t>.1.52.21</t>
  </si>
  <si>
    <t>Localisation : raccordement au Sud en amont par la MOA, le bouclage au Nord vers d'autres bâtiments par MOA en 2027/2028</t>
  </si>
  <si>
    <t>Raccordement sur la conduite existante</t>
  </si>
  <si>
    <t>.1.52.23</t>
  </si>
  <si>
    <t>Robinet de purge DN 40mm</t>
  </si>
  <si>
    <t>.1.52.5</t>
  </si>
  <si>
    <t>Plaque pleine</t>
  </si>
  <si>
    <t>.1.52.10</t>
  </si>
  <si>
    <t>Vanne DN 50 mm</t>
  </si>
  <si>
    <t>.1.52.3</t>
  </si>
  <si>
    <t>Tès 100/100/50</t>
  </si>
  <si>
    <t>.1.52.13</t>
  </si>
  <si>
    <t>Localisation : conduite le long de la voie nouvelle</t>
  </si>
  <si>
    <t>Conduite AEP PVC collé DN 100mm</t>
  </si>
  <si>
    <t>.1.51.2</t>
  </si>
  <si>
    <t>Localisation : antenne AEP pour alimentation bâtiment périnatalité</t>
  </si>
  <si>
    <t>Conduite AEP PEHD DN 50mm</t>
  </si>
  <si>
    <t xml:space="preserve">Fourniture et mise en œuvre d'un regard module simple type PARAGEL ou équivalent avec trappe en fonte 250kN </t>
  </si>
  <si>
    <t>.1.52.18</t>
  </si>
  <si>
    <t xml:space="preserve">ADDUCTION EAU POTABLE          </t>
  </si>
  <si>
    <t>sous-total assainissement eaux usées</t>
  </si>
  <si>
    <t xml:space="preserve">Plan de récolement par branchement            </t>
  </si>
  <si>
    <t>.1.46.4</t>
  </si>
  <si>
    <t xml:space="preserve">Plan de récolement réseau            </t>
  </si>
  <si>
    <t>.1.46.3</t>
  </si>
  <si>
    <t xml:space="preserve">Essai d'étanchéité à l'air  </t>
  </si>
  <si>
    <t>.1.46.2</t>
  </si>
  <si>
    <t xml:space="preserve">Passage caméra ITV  </t>
  </si>
  <si>
    <t>.1.46.1</t>
  </si>
  <si>
    <t>Raccordement sur réseau existant</t>
  </si>
  <si>
    <t>.1.45.4.1</t>
  </si>
  <si>
    <t>Fonçage horizontale en diamètre 200 par terrière ou autre procédé pour passage d'un réseau EU de dimaètre 160mm sous hall existant y compris toutes les sujétions des terrassements en déblais et en remblais aux 2 points de raccordement, compris remise en état du site</t>
  </si>
  <si>
    <t>.1.45.4</t>
  </si>
  <si>
    <t xml:space="preserve">Tête de tabouret en fonte 300 x 300 </t>
  </si>
  <si>
    <t>.1.45.3</t>
  </si>
  <si>
    <t xml:space="preserve">Boite de branchement         </t>
  </si>
  <si>
    <t>.1.45.2</t>
  </si>
  <si>
    <t>Culotte de raccordement</t>
  </si>
  <si>
    <t>.1.45.1</t>
  </si>
  <si>
    <t>Regard de visite Ø 800 en béton avec tampon série légère</t>
  </si>
  <si>
    <t>.1.44.3</t>
  </si>
  <si>
    <t>Regard de visite Ø 600 en béton avec tampon série lourde</t>
  </si>
  <si>
    <t>.1.44.2</t>
  </si>
  <si>
    <t>Regard de visite Ø 1000 en béton avec tampon série lourde</t>
  </si>
  <si>
    <t>.1.44.1</t>
  </si>
  <si>
    <t xml:space="preserve">   Ø 125 PVC  </t>
  </si>
  <si>
    <t>.1.43.2</t>
  </si>
  <si>
    <t xml:space="preserve">   Ø 160 PVC                   </t>
  </si>
  <si>
    <t>.1.43.1</t>
  </si>
  <si>
    <t>Canalisations PVC composite CR8 classe 34, éléments de 3ml</t>
  </si>
  <si>
    <t xml:space="preserve">   * larg= 1,00 prof= 1,80    </t>
  </si>
  <si>
    <t>.1.41.4</t>
  </si>
  <si>
    <t xml:space="preserve">   * larg= 1,00 prof= 1,50     </t>
  </si>
  <si>
    <t>.1.41.3</t>
  </si>
  <si>
    <t xml:space="preserve">   * larg= 1,00 prof= 1,30     </t>
  </si>
  <si>
    <t>.1.41.2</t>
  </si>
  <si>
    <t xml:space="preserve">ml </t>
  </si>
  <si>
    <t xml:space="preserve">   * larg= 0,60 prof= 0,80</t>
  </si>
  <si>
    <t>.1.41.1</t>
  </si>
  <si>
    <t>Tranchée collecteur lit de pose, protection tuyau diorite 10/14  300 litres/ml</t>
  </si>
  <si>
    <t>ASSAINISSEMENT EAUX USEES</t>
  </si>
  <si>
    <t>sous-total assainissement pluvial</t>
  </si>
  <si>
    <t>.1.39.2</t>
  </si>
  <si>
    <t>.1.39.1</t>
  </si>
  <si>
    <t xml:space="preserve">Nettoyage et hydrocurage du réseau EP et passage caméra après travaux de finition            </t>
  </si>
  <si>
    <t>Regard carrée avec tampon fonte avec vanne pour gestion régulateur débit de fuite</t>
  </si>
  <si>
    <t>.1.35.10</t>
  </si>
  <si>
    <t>Tête de buse en enrochement</t>
  </si>
  <si>
    <t>.1.38.9</t>
  </si>
  <si>
    <t>Raccordement sur réseau existant pour réseau principale (culottes, manchons ou regards)</t>
  </si>
  <si>
    <t>.1.35.3</t>
  </si>
  <si>
    <t>Regard et grille Ø 600 ronde avec tampon série lourde</t>
  </si>
  <si>
    <t>.1.37.6</t>
  </si>
  <si>
    <t xml:space="preserve">Grille plate 250 x 250 compris regard à créer          </t>
  </si>
  <si>
    <t>.1.37.4</t>
  </si>
  <si>
    <t>.1.37.8.1</t>
  </si>
  <si>
    <t>Regard + tampon hydraulique fonte 500 x 500</t>
  </si>
  <si>
    <t>.1.37.8</t>
  </si>
  <si>
    <t>.1.37.7</t>
  </si>
  <si>
    <t>Localisation : reprise descentes EP</t>
  </si>
  <si>
    <t>Regard + tampon hydraulique fonte 300 x 300</t>
  </si>
  <si>
    <t>Regard pied de chute + tampon fonte 250 x 250</t>
  </si>
  <si>
    <t>.1.38.1</t>
  </si>
  <si>
    <t>Grille 500 x 500 concave compris regard à créer</t>
  </si>
  <si>
    <t>.1.37.5</t>
  </si>
  <si>
    <t>Plaque de recouvrement profil T norme NF compris regard à créer</t>
  </si>
  <si>
    <t>.1.36.2</t>
  </si>
  <si>
    <t>Grille avaloir profil T norme NF compris regard à créer</t>
  </si>
  <si>
    <t>.1.36.1</t>
  </si>
  <si>
    <t>LOT GO</t>
  </si>
  <si>
    <t>Drain en pied de bâtiment au lot GO</t>
  </si>
  <si>
    <t xml:space="preserve">Drain PEHD Ø 160 </t>
  </si>
  <si>
    <t>.1.31.7</t>
  </si>
  <si>
    <t>Diorite 40/80</t>
  </si>
  <si>
    <t>.1.31.5</t>
  </si>
  <si>
    <t>Feutre géotextile type B2</t>
  </si>
  <si>
    <t>.1.31.4.1</t>
  </si>
  <si>
    <t>Encaissement à évacuer structure drainante</t>
  </si>
  <si>
    <t xml:space="preserve">.1.13.2  </t>
  </si>
  <si>
    <t>Tranchée drainante (bassin de stockage)</t>
  </si>
  <si>
    <t>Caniveau type Acodrain ou équivalent en béton polyester avec cadres et et grille en fonte ductile compris 1 fonds de regard et classe C250 largeur utile = 15cm, longueur = 50cm, hauteur = 16.5cm</t>
  </si>
  <si>
    <t>.1.37.9</t>
  </si>
  <si>
    <t>Regard de visite Ø 1000 avec tampon série lourde</t>
  </si>
  <si>
    <t>.1.34.1</t>
  </si>
  <si>
    <t>Regard de visite Ø 600 perforé avec tampon série lourde</t>
  </si>
  <si>
    <t>.1.34.3</t>
  </si>
  <si>
    <t>Culotte de raccordement PVC type FORSHEDA</t>
  </si>
  <si>
    <t>.1.35.1</t>
  </si>
  <si>
    <t xml:space="preserve">   Ø 125 PVC</t>
  </si>
  <si>
    <t>.1.33.9</t>
  </si>
  <si>
    <t xml:space="preserve">   Ø 160 PVC</t>
  </si>
  <si>
    <t>.1.33.8</t>
  </si>
  <si>
    <t xml:space="preserve">   Ø 200 PVC</t>
  </si>
  <si>
    <t>.1.33.7</t>
  </si>
  <si>
    <t xml:space="preserve">   Ø 250 PVC</t>
  </si>
  <si>
    <t>.1.33.6</t>
  </si>
  <si>
    <t xml:space="preserve">   Ø 315 PVC</t>
  </si>
  <si>
    <t>.1.33.5</t>
  </si>
  <si>
    <t xml:space="preserve">Canalisations                </t>
  </si>
  <si>
    <t>.1.33</t>
  </si>
  <si>
    <t>.1.29.4</t>
  </si>
  <si>
    <t>.1.29.3</t>
  </si>
  <si>
    <t>.1.29.1</t>
  </si>
  <si>
    <t>ASSAINISSEMENT PLUVIAL</t>
  </si>
  <si>
    <t>sous-total tranchées communes</t>
  </si>
  <si>
    <r>
      <t>Détection, géoréférencement et marquage/piquetage</t>
    </r>
    <r>
      <rPr>
        <b/>
        <sz val="10"/>
        <rFont val="Calibri"/>
        <family val="2"/>
      </rPr>
      <t xml:space="preserve"> </t>
    </r>
  </si>
  <si>
    <t>.1.4.1.1</t>
  </si>
  <si>
    <t>Localisation : tranchée dévoiement des réseaux existants</t>
  </si>
  <si>
    <t>Localisation : tranchée FT + éclairage + électricité</t>
  </si>
  <si>
    <t xml:space="preserve">   * l= 1,50  p=0,70</t>
  </si>
  <si>
    <t>.1.28.3</t>
  </si>
  <si>
    <t>Localisation : réseau AEP</t>
  </si>
  <si>
    <t xml:space="preserve">   * l= 0,75  p= 0,90</t>
  </si>
  <si>
    <t>.1.26.2</t>
  </si>
  <si>
    <t>Localisation : réseau géothermique</t>
  </si>
  <si>
    <t xml:space="preserve">   * l= 0,40  p= 0,70</t>
  </si>
  <si>
    <t>.1.25.3</t>
  </si>
  <si>
    <t xml:space="preserve">TRANCHEES COMMUNES             </t>
  </si>
  <si>
    <t>sous-total bordures</t>
  </si>
  <si>
    <t>Localisation : délimitation aire de jeux - cour de détente</t>
  </si>
  <si>
    <t>Profil T aluminium hauteur 75 mm de type volige voirie</t>
  </si>
  <si>
    <t>.1.23.7</t>
  </si>
  <si>
    <t>Bordure en bois type madrier en chêne, section 20 x 10cm pour encadrement aire de jeux, fixation par béton et tige en acier galvanisé y compris rebouchage des réservations à la pate à bois</t>
  </si>
  <si>
    <t>.1.23.8</t>
  </si>
  <si>
    <t>Réalisation d'un escalier avec la mise en place de blocs marches en béton gris largeur 35 x ht 15 x longueur 80/100/120cm avec chanfrein hauteur = 1.40m ou équivalent en escalier béton préfabriqué</t>
  </si>
  <si>
    <t>.1.23.10</t>
  </si>
  <si>
    <t>Coupe de revêtement</t>
  </si>
  <si>
    <t>.1.12.2</t>
  </si>
  <si>
    <t>Bordure coulée type CC1</t>
  </si>
  <si>
    <t>.1.23.6</t>
  </si>
  <si>
    <t>Localisation : en pied de façades</t>
  </si>
  <si>
    <t>Bordure préfabriquée type P1</t>
  </si>
  <si>
    <t>.1.23.1</t>
  </si>
  <si>
    <t xml:space="preserve">Bordure type T2 y compris passage à 0 de vue ou 2 cm de vue ou 5 cm de vue ou 12 cm de vue </t>
  </si>
  <si>
    <t>.1.23.2</t>
  </si>
  <si>
    <t>BORDURES</t>
  </si>
  <si>
    <t>sous-total ouvrages de maçonnerie</t>
  </si>
  <si>
    <t>non gélif de section variable 0,80 à 1,00 x ép= 40 à 60cm</t>
  </si>
  <si>
    <t xml:space="preserve">Réalisation d'un mur de soutènement avec des enrochements calcaire </t>
  </si>
  <si>
    <t>.1.38.14</t>
  </si>
  <si>
    <t>Localisation : à poser derrière et en pied des enrochements</t>
  </si>
  <si>
    <t xml:space="preserve">Drain agricole Ø 160 PVC </t>
  </si>
  <si>
    <t>.1.38.13</t>
  </si>
  <si>
    <t>Diorite 10/14 (enrobage du drain)</t>
  </si>
  <si>
    <t>.1.38.12</t>
  </si>
  <si>
    <t>Feutre géotextile type B2 largeur= 1,00m</t>
  </si>
  <si>
    <t>.1.38.11</t>
  </si>
  <si>
    <t>Diorite 10/14 (lit de pose pour les enrochements)</t>
  </si>
  <si>
    <t>.1.38.10</t>
  </si>
  <si>
    <t>Mur de soutènement en enrochement non gélif</t>
  </si>
  <si>
    <t>PETITS OUVRAGES DE MACONNERIE VRD</t>
  </si>
  <si>
    <t>sous-total revêtement sur trottoir</t>
  </si>
  <si>
    <t>Feutre + mulch de broyat de végétaux  ép= 40 cm, calibrage des bois 5/30 pour aire de jeux</t>
  </si>
  <si>
    <t>.1.21.8</t>
  </si>
  <si>
    <t>Localisation : voie pompier côté liaison parking existant Internat et cour de détente</t>
  </si>
  <si>
    <t>Fondation réalisée avec un mélange de matériaux concassés 20/40 (80%) et terre végétale (20%) sur 15cm d'épaisseur</t>
  </si>
  <si>
    <t>.1.21.7</t>
  </si>
  <si>
    <t>Stabilisé fertile</t>
  </si>
  <si>
    <t>Pavés en béton à joints fertiles 20 x 20 x 8cm avec ergot de 3cm de type Herbaturf, Kronimus ou équivalent, couleur gris, arête chanfreinée compris pose avec un gravillon 2/4 sur 5cm d'épaisseur</t>
  </si>
  <si>
    <t>.1.19.10</t>
  </si>
  <si>
    <t xml:space="preserve">GNTA 0/31,5 ép= 15cm </t>
  </si>
  <si>
    <t>.1.16.5</t>
  </si>
  <si>
    <t xml:space="preserve">Feutre géotextile type B2 </t>
  </si>
  <si>
    <t>Localisation : seuil de porte</t>
  </si>
  <si>
    <t>Caillebotis pour seuil d'entrée en acier galvanisé, largeur 35cm, maille 20 x 20cm, y compris cornière de fixation</t>
  </si>
  <si>
    <t>Localisation : aire de service</t>
  </si>
  <si>
    <t>Béton balayé épaisseur= 15cm, composé d'un mélange d'agrégats différents 0/20</t>
  </si>
  <si>
    <t>.1.19.9</t>
  </si>
  <si>
    <t>Enrobé à chaud noir 0/6 dosé  à 100kg/m2</t>
  </si>
  <si>
    <t>.1.17.7</t>
  </si>
  <si>
    <t>Enrobé à chaud de couleur beige 0/6 dosé  à 100kg/m2</t>
  </si>
  <si>
    <t>Localisation : abri vélos et patio</t>
  </si>
  <si>
    <t>Béton balayé épaisseur= 12cm, composé d'un mélange d'agrégats différents 0/20</t>
  </si>
  <si>
    <t>.1.19.8</t>
  </si>
  <si>
    <t>Localisation : allée piétonne + terrasse + patio</t>
  </si>
  <si>
    <t>Béton de site bouchardé épaisseur= 12cm, composé d'un mélange d'agrégats différents 0/20</t>
  </si>
  <si>
    <t>.1.19.7</t>
  </si>
  <si>
    <t>Bande stérile avec un géotextile 250g/m2 de classe 6 et d'un gravillon 6/10 calcaire en pied de façades, largeur 40cm sur une épaisseur de 10cm</t>
  </si>
  <si>
    <t>.1.21.5.1</t>
  </si>
  <si>
    <t>Localisation : allée sablée dans l'espace vert et dans la cour de détente</t>
  </si>
  <si>
    <t>Sable calcaire 0/4 ép = 5cm</t>
  </si>
  <si>
    <t>.1.21.5</t>
  </si>
  <si>
    <t xml:space="preserve">GNTA dioritique 0/31,5 ép= 25cm </t>
  </si>
  <si>
    <t xml:space="preserve">GNTA dioritique 0/31,5 ép= 20cm </t>
  </si>
  <si>
    <t>.1.16.5.1</t>
  </si>
  <si>
    <t xml:space="preserve">GNTA dioritique 0/31,5 ép= 15cm </t>
  </si>
  <si>
    <t xml:space="preserve">GNTA dioritique 0/31,5 ép= 10cm </t>
  </si>
  <si>
    <t>.1.16.6</t>
  </si>
  <si>
    <t>GNTA dioritique 0/31,5 ép=5cm</t>
  </si>
  <si>
    <t>.1.16.7</t>
  </si>
  <si>
    <t>Feutre géotextile BIDIM B6</t>
  </si>
  <si>
    <t>.1.16.1</t>
  </si>
  <si>
    <t xml:space="preserve">REVETEMENTS ALLEES </t>
  </si>
  <si>
    <t>sous-total chaussées</t>
  </si>
  <si>
    <t>Plan de récolement VRD</t>
  </si>
  <si>
    <t>.1.24.2</t>
  </si>
  <si>
    <t>localisation : réfection tranchée traversée AEP</t>
  </si>
  <si>
    <t>Enrobé à chaud 0/10 150kg/m2</t>
  </si>
  <si>
    <t>.1.18.4</t>
  </si>
  <si>
    <t>Imprégnation 1,5kg ém. bitume</t>
  </si>
  <si>
    <t>.1.18.3</t>
  </si>
  <si>
    <t xml:space="preserve">Cloutage diorite 10/14       </t>
  </si>
  <si>
    <t>.1.18.2</t>
  </si>
  <si>
    <t>GNTB 0/31,5 ép= 40cm</t>
  </si>
  <si>
    <t>.1.18.1</t>
  </si>
  <si>
    <t>REFECTION DE CHAUSSEE</t>
  </si>
  <si>
    <t>Localisation : réfection du parking et voirie existante</t>
  </si>
  <si>
    <t>Enrobé à chaud 0/10 dosé  à 150kg/m2</t>
  </si>
  <si>
    <t>.1.17.9</t>
  </si>
  <si>
    <t>Imprégnation 1,2kg ém. Bitume</t>
  </si>
  <si>
    <t xml:space="preserve">.1.17.2  </t>
  </si>
  <si>
    <t>Cloutage dioritique 10/14</t>
  </si>
  <si>
    <t>.1.17.1</t>
  </si>
  <si>
    <t>GNTA dioritique 0/31,5 ép= 10cm</t>
  </si>
  <si>
    <t>Localisation : bâtiment périnatalité et local vélos</t>
  </si>
  <si>
    <t xml:space="preserve">GNTA dioritique 0/31,5 ép= 5cm </t>
  </si>
  <si>
    <t>Localisation : plateforme bâtiment (dallage porté, pas de portance demandée à 50MPA) y compris bande de surlargeur d'environ 4.00m autour du bâtiment, plateforme à livrer à environ - 35cm du sol fini</t>
  </si>
  <si>
    <t>Grave primaire 0/60 ép= 40cm</t>
  </si>
  <si>
    <t>.1.16.3</t>
  </si>
  <si>
    <t>GNTA dioritique 0/31,5 ép= 25cm</t>
  </si>
  <si>
    <t>Localisation : accès aire de service</t>
  </si>
  <si>
    <t>GNTA dioritique 0/63 ép= 50cm</t>
  </si>
  <si>
    <t>.1.16.2</t>
  </si>
  <si>
    <t>Feutre géotextile BIDIM B6 compris sur largeur de 50cm de chaque côté de la chaussée</t>
  </si>
  <si>
    <t>Rabotage ou scarification des enrobés existants et réutilisation du fraisât sur le site pour structure nouvelle de chaussée ou allée</t>
  </si>
  <si>
    <t>.1.17.12</t>
  </si>
  <si>
    <t>FONDATION PLATEFORME CHAUSSEES &amp; BATIMENTS</t>
  </si>
  <si>
    <t>sous-total terrassements généraux</t>
  </si>
  <si>
    <t>Remise en état de la plateforme base de vie (évacuation géotextile, GNT) et reprofilage de terre végétale à l'identique</t>
  </si>
  <si>
    <t>.1.16.11</t>
  </si>
  <si>
    <t>Localisation : réfection devant abaissement des bordures au Sud de l'accès</t>
  </si>
  <si>
    <t xml:space="preserve">Bordure T2 </t>
  </si>
  <si>
    <t>Réfection des enrobés</t>
  </si>
  <si>
    <t>Localisation : cloutage de la voie d'accès</t>
  </si>
  <si>
    <t>Encaissement à évacuer en décharge autorisée</t>
  </si>
  <si>
    <t>.1.13.1</t>
  </si>
  <si>
    <t>Terrassements en déblais, comprenant chargement et évacuation à la décharge de l'Entreprise</t>
  </si>
  <si>
    <t>Localisation : accès voirie de chantier au Sud</t>
  </si>
  <si>
    <t xml:space="preserve">Dépose et évacuation ou sciage des bordures T pour abaissement </t>
  </si>
  <si>
    <t>.1.12.19</t>
  </si>
  <si>
    <t>Dépose grillage existant</t>
  </si>
  <si>
    <t>.1.12.11</t>
  </si>
  <si>
    <t>Arrachage de haie y compris évacuation en décharge autorisée</t>
  </si>
  <si>
    <t>.1.12.1.2</t>
  </si>
  <si>
    <t>Arrachage, dessouchage ou rognage et évacuation d'arbres y compris évacuation en décharge autorisée</t>
  </si>
  <si>
    <t>.1.12.1.1</t>
  </si>
  <si>
    <t>Décapage terre végétale à stocker sur site</t>
  </si>
  <si>
    <t>.1.12.25</t>
  </si>
  <si>
    <t>Réalisation de la voie d'accès au chantier et de la plateforme base de vie</t>
  </si>
  <si>
    <t>Enrobé à froid pour réfection provisoire</t>
  </si>
  <si>
    <t>.1.17.4</t>
  </si>
  <si>
    <t>Voirie et trottoir</t>
  </si>
  <si>
    <t>.1.15.1</t>
  </si>
  <si>
    <t xml:space="preserve">Terrassements en remblais avec matériaux 0/100 </t>
  </si>
  <si>
    <t>.1.15</t>
  </si>
  <si>
    <t>Terrassements dans rocher</t>
  </si>
  <si>
    <t>.1.14.1</t>
  </si>
  <si>
    <t>Encaissement pour réalisation plateforme bâtiment à environ -35cm du sol fini</t>
  </si>
  <si>
    <t>Encaissement à évacuer voirie, trottoir et espaces verts et plateforme bâtiment</t>
  </si>
  <si>
    <t xml:space="preserve">Terrassements à la pelle     </t>
  </si>
  <si>
    <t xml:space="preserve">Terrassements en déblais     </t>
  </si>
  <si>
    <t>.1.13</t>
  </si>
  <si>
    <t>Dépose barrière levante existante</t>
  </si>
  <si>
    <t>.1.12.18</t>
  </si>
  <si>
    <t>Dépose et repose panneau d'information</t>
  </si>
  <si>
    <t>.1.12.6</t>
  </si>
  <si>
    <t>Dépose et évacuation panneau de signalisation</t>
  </si>
  <si>
    <t>.1.12.5</t>
  </si>
  <si>
    <t>Localisation : dalle en béton</t>
  </si>
  <si>
    <t xml:space="preserve">Démolition dalle, massif en béton à évacuer en décharge de l'entreprise </t>
  </si>
  <si>
    <t>.1.12.4</t>
  </si>
  <si>
    <t>Dépose grillage</t>
  </si>
  <si>
    <t>NETTOYAGE - TERRASSEMENTS GENERAUX VRD</t>
  </si>
  <si>
    <t xml:space="preserve">sous-total installation de chantier </t>
  </si>
  <si>
    <t>Compte PRORATA</t>
  </si>
  <si>
    <t>.1.11.34</t>
  </si>
  <si>
    <t>Clôturage du chantier - base de vie</t>
  </si>
  <si>
    <t xml:space="preserve">Clôture de chantier h=1.2m ponctuelle VRD </t>
  </si>
  <si>
    <t>.1.11.32</t>
  </si>
  <si>
    <t>Clôture portative de chantier h=2m en treillis soudé type HERAS ou équivalent VRD</t>
  </si>
  <si>
    <t xml:space="preserve">.1.11.33  </t>
  </si>
  <si>
    <t>Cabane de chantier pour les travaux VRD</t>
  </si>
  <si>
    <t xml:space="preserve">.1.11.2  </t>
  </si>
  <si>
    <t xml:space="preserve"> - un état des lieux par constat d'huissier avec rapport photos à l'appui et relevé détaillé de tous vices, défauts de constructions, dégradations existantes sur les propriétés riveraines avant le commencement des travaux</t>
  </si>
  <si>
    <t>Signalisation chantier VRD</t>
  </si>
  <si>
    <t xml:space="preserve">.1.11.1  </t>
  </si>
  <si>
    <t>INSTALLATION DE CHANTIER VRD</t>
  </si>
  <si>
    <t xml:space="preserve">.1.11    </t>
  </si>
  <si>
    <t xml:space="preserve"> PRIX U</t>
  </si>
  <si>
    <t>U</t>
  </si>
  <si>
    <t>QUANTITE</t>
  </si>
  <si>
    <t xml:space="preserve">           DESIGNATION         </t>
  </si>
  <si>
    <t>ARTICLE</t>
  </si>
  <si>
    <t>LOT 1 VRD - TERRASSEMENT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</si>
</sst>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00\ _F_-;\-* #,##0.00\ _F_-;_-* &quot;-&quot;??\ _F_-;_-@_-"/>
    <numFmt numFmtId="165" formatCode="#,##0.00\ _€"/>
    <numFmt numFmtId="166" formatCode="_-* #,##0.00\ _€_-;\-* #,##0.00\ _€_-;_-* &quot;-&quot;??\ _€_-;_-@_-"/>
    <numFmt numFmtId="167" formatCode="0.0"/>
    <numFmt numFmtId="168" formatCode="#,##0.0"/>
  </numFmts>
  <fonts count="33" x14ac:knownFonts="1">
    <font>
      <sz val="11"/>
      <color theme="1"/>
      <name val="Calibri"/>
      <family val="2"/>
      <scheme val="minor"/>
    </font>
    <font>
      <sz val="8"/>
      <color rgb="FF000000"/>
      <name val="Arial"/>
      <family val="1"/>
    </font>
    <font>
      <b/>
      <sz val="14"/>
      <color rgb="FF0000FF"/>
      <name val="Arial"/>
      <family val="1"/>
    </font>
    <font>
      <b/>
      <sz val="12"/>
      <color rgb="FF0000FF"/>
      <name val="Arial"/>
      <family val="1"/>
    </font>
    <font>
      <sz val="10"/>
      <color rgb="FF000000"/>
      <name val="Arial"/>
      <family val="1"/>
    </font>
    <font>
      <b/>
      <i/>
      <sz val="11"/>
      <color rgb="FF000000"/>
      <name val="Arial"/>
      <family val="1"/>
    </font>
    <font>
      <sz val="10"/>
      <color rgb="FF000000"/>
      <name val="Arial Rounded MT Bold"/>
      <family val="1"/>
    </font>
    <font>
      <b/>
      <u/>
      <sz val="10"/>
      <color rgb="FF000000"/>
      <name val="Arial"/>
      <family val="1"/>
    </font>
    <font>
      <sz val="11"/>
      <color rgb="FF000000"/>
      <name val="Arial"/>
      <family val="1"/>
    </font>
    <font>
      <b/>
      <sz val="10"/>
      <color rgb="FF000000"/>
      <name val="Arial"/>
      <family val="1"/>
    </font>
    <font>
      <sz val="10"/>
      <color rgb="FF000000"/>
      <name val="Arial Narrow"/>
      <family val="1"/>
    </font>
    <font>
      <sz val="9"/>
      <color rgb="FFFF0000"/>
      <name val="Arial Narrow"/>
      <family val="1"/>
    </font>
    <font>
      <b/>
      <sz val="8"/>
      <color rgb="FF000000"/>
      <name val="Arial"/>
      <family val="1"/>
    </font>
    <font>
      <b/>
      <sz val="8"/>
      <color rgb="FF000000"/>
      <name val="Arial Narrow"/>
      <family val="1"/>
    </font>
    <font>
      <b/>
      <sz val="9"/>
      <color rgb="FF000000"/>
      <name val="Arial"/>
      <family val="1"/>
    </font>
    <font>
      <sz val="10"/>
      <color rgb="FFFF0000"/>
      <name val="Arial"/>
      <family val="1"/>
    </font>
    <font>
      <i/>
      <u/>
      <sz val="8"/>
      <color rgb="FF000000"/>
      <name val="Arial"/>
      <family val="1"/>
    </font>
    <font>
      <sz val="7"/>
      <color rgb="FF000000"/>
      <name val="Arial Narrow"/>
      <family val="1"/>
    </font>
    <font>
      <sz val="8"/>
      <color rgb="FF000000"/>
      <name val="Arial Narrow"/>
      <family val="1"/>
    </font>
    <font>
      <sz val="7"/>
      <color rgb="FF000000"/>
      <name val="Arial"/>
      <family val="1"/>
    </font>
    <font>
      <sz val="11"/>
      <color theme="1"/>
      <name val="Calibri"/>
      <family val="2"/>
      <scheme val="minor"/>
    </font>
    <font>
      <sz val="10"/>
      <name val="Arial"/>
    </font>
    <font>
      <sz val="10"/>
      <name val="Arial Narrow"/>
      <family val="2"/>
    </font>
    <font>
      <sz val="10"/>
      <name val="Arial"/>
      <family val="2"/>
    </font>
    <font>
      <b/>
      <sz val="10"/>
      <name val="Arial Narrow"/>
      <family val="2"/>
    </font>
    <font>
      <sz val="14"/>
      <name val="Arial Narrow"/>
      <family val="2"/>
    </font>
    <font>
      <b/>
      <sz val="14"/>
      <name val="Arial Narrow"/>
      <family val="2"/>
    </font>
    <font>
      <sz val="10"/>
      <name val="Calibri"/>
      <family val="2"/>
      <scheme val="minor"/>
    </font>
    <font>
      <b/>
      <sz val="10"/>
      <name val="Calibri"/>
      <family val="2"/>
      <scheme val="minor"/>
    </font>
    <font>
      <sz val="8"/>
      <name val="Arial"/>
      <family val="2"/>
    </font>
    <font>
      <b/>
      <sz val="10"/>
      <name val="Calibri"/>
      <family val="2"/>
    </font>
    <font>
      <sz val="11"/>
      <name val="Arial Narrow"/>
      <family val="2"/>
    </font>
    <font>
      <b/>
      <sz val="10"/>
      <color rgb="FFFF0000"/>
      <name val="Arial Narrow"/>
      <family val="2"/>
    </font>
  </fonts>
  <fills count="4">
    <fill>
      <patternFill patternType="none"/>
    </fill>
    <fill>
      <patternFill patternType="gray125"/>
    </fill>
    <fill>
      <patternFill patternType="solid">
        <fgColor indexed="47"/>
        <bgColor indexed="64"/>
      </patternFill>
    </fill>
    <fill>
      <patternFill patternType="solid">
        <fgColor rgb="FFFFFF00"/>
        <bgColor indexed="64"/>
      </patternFill>
    </fill>
  </fills>
  <borders count="14">
    <border>
      <left/>
      <right/>
      <top/>
      <bottom/>
      <diagonal/>
    </border>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right style="thin">
        <color indexed="64"/>
      </right>
      <top/>
      <bottom/>
      <diagonal/>
    </border>
    <border>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s>
  <cellStyleXfs count="49">
    <xf numFmtId="0" fontId="0" fillId="0" borderId="0" applyFill="0"/>
    <xf numFmtId="0" fontId="1" fillId="0" borderId="0" applyFill="0">
      <alignment horizontal="left" vertical="top" wrapText="1"/>
    </xf>
    <xf numFmtId="0" fontId="2" fillId="0" borderId="0" applyFill="0">
      <alignment horizontal="left" vertical="top" wrapText="1"/>
    </xf>
    <xf numFmtId="0" fontId="3" fillId="0" borderId="0" applyFill="0">
      <alignment horizontal="left" vertical="top" wrapText="1" indent="2"/>
    </xf>
    <xf numFmtId="0" fontId="4" fillId="0" borderId="0" applyFill="0">
      <alignment horizontal="left" vertical="top" wrapText="1"/>
    </xf>
    <xf numFmtId="0" fontId="4" fillId="0" borderId="0" applyFill="0">
      <alignment horizontal="left" vertical="top" wrapText="1"/>
    </xf>
    <xf numFmtId="0" fontId="5" fillId="0" borderId="0" applyFill="0">
      <alignment horizontal="left" vertical="top" wrapText="1"/>
    </xf>
    <xf numFmtId="0" fontId="6" fillId="0" borderId="0" applyFill="0">
      <alignment horizontal="left" vertical="top" wrapText="1"/>
    </xf>
    <xf numFmtId="0" fontId="4" fillId="0" borderId="0" applyFill="0">
      <alignment horizontal="left" vertical="top" wrapText="1"/>
    </xf>
    <xf numFmtId="0" fontId="4" fillId="0" borderId="0" applyFill="0">
      <alignment horizontal="left" vertical="top" wrapText="1"/>
    </xf>
    <xf numFmtId="0" fontId="7" fillId="0" borderId="0" applyFill="0">
      <alignment horizontal="left" vertical="top" wrapText="1"/>
    </xf>
    <xf numFmtId="0" fontId="8" fillId="0" borderId="0" applyFill="0">
      <alignment horizontal="left" vertical="top" wrapText="1"/>
    </xf>
    <xf numFmtId="0" fontId="4" fillId="0" borderId="0" applyFill="0">
      <alignment horizontal="left" vertical="top" wrapText="1"/>
    </xf>
    <xf numFmtId="0" fontId="9" fillId="0" borderId="0" applyFill="0">
      <alignment horizontal="left" vertical="top" wrapText="1"/>
    </xf>
    <xf numFmtId="0" fontId="9" fillId="0" borderId="0" applyFill="0">
      <alignment horizontal="left" vertical="top" wrapText="1"/>
    </xf>
    <xf numFmtId="0" fontId="10" fillId="0" borderId="0" applyFill="0">
      <alignment horizontal="left" vertical="top" wrapText="1"/>
    </xf>
    <xf numFmtId="0" fontId="11" fillId="0" borderId="0" applyFill="0">
      <alignment horizontal="left" vertical="top" wrapText="1"/>
    </xf>
    <xf numFmtId="0" fontId="4" fillId="0" borderId="0" applyFill="0">
      <alignment horizontal="left" vertical="top" wrapText="1"/>
    </xf>
    <xf numFmtId="0" fontId="12" fillId="0" borderId="0" applyFill="0">
      <alignment horizontal="left" vertical="top" wrapText="1" indent="1"/>
    </xf>
    <xf numFmtId="0" fontId="10" fillId="0" borderId="0" applyFill="0">
      <alignment horizontal="left" vertical="top" wrapText="1"/>
    </xf>
    <xf numFmtId="0" fontId="4" fillId="0" borderId="0" applyFill="0">
      <alignment horizontal="left" vertical="top" wrapText="1"/>
    </xf>
    <xf numFmtId="0" fontId="4" fillId="0" borderId="0" applyFill="0">
      <alignment horizontal="left" vertical="top" wrapText="1"/>
    </xf>
    <xf numFmtId="0" fontId="12" fillId="0" borderId="0" applyFill="0">
      <alignment horizontal="left" vertical="top" wrapText="1" indent="1"/>
    </xf>
    <xf numFmtId="0" fontId="4" fillId="0" borderId="0" applyFill="0">
      <alignment horizontal="left" vertical="top" wrapText="1"/>
    </xf>
    <xf numFmtId="0" fontId="4" fillId="0" borderId="0" applyFill="0">
      <alignment horizontal="left" vertical="top" wrapText="1"/>
    </xf>
    <xf numFmtId="0" fontId="4" fillId="0" borderId="0" applyFill="0">
      <alignment horizontal="left" vertical="top" wrapText="1"/>
    </xf>
    <xf numFmtId="0" fontId="13" fillId="0" borderId="0" applyFill="0">
      <alignment horizontal="left" vertical="top" wrapText="1" indent="1"/>
    </xf>
    <xf numFmtId="0" fontId="14" fillId="0" borderId="0" applyFill="0">
      <alignment horizontal="left" vertical="top" wrapText="1"/>
    </xf>
    <xf numFmtId="0" fontId="1" fillId="0" borderId="0" applyFill="0">
      <alignment horizontal="left" vertical="top" wrapText="1"/>
    </xf>
    <xf numFmtId="0" fontId="4" fillId="0" borderId="0" applyFill="0">
      <alignment horizontal="left" vertical="top" wrapText="1"/>
    </xf>
    <xf numFmtId="0" fontId="4" fillId="0" borderId="0" applyFill="0">
      <alignment horizontal="left" vertical="top" wrapText="1"/>
    </xf>
    <xf numFmtId="0" fontId="4" fillId="0" borderId="0" applyFill="0">
      <alignment horizontal="left" vertical="top" wrapText="1"/>
    </xf>
    <xf numFmtId="0" fontId="4" fillId="0" borderId="0" applyFill="0">
      <alignment horizontal="left" vertical="top" wrapText="1"/>
    </xf>
    <xf numFmtId="0" fontId="4" fillId="0" borderId="0" applyFill="0">
      <alignment horizontal="left" vertical="top" wrapText="1"/>
    </xf>
    <xf numFmtId="0" fontId="15" fillId="0" borderId="0" applyFill="0">
      <alignment horizontal="left" vertical="top" wrapText="1"/>
    </xf>
    <xf numFmtId="0" fontId="16" fillId="0" borderId="0" applyFill="0">
      <alignment horizontal="left" vertical="top" wrapText="1"/>
    </xf>
    <xf numFmtId="0" fontId="1" fillId="0" borderId="0" applyFill="0">
      <alignment horizontal="left" vertical="top" wrapText="1"/>
    </xf>
    <xf numFmtId="0" fontId="1" fillId="0" borderId="0" applyFill="0">
      <alignment horizontal="left" vertical="top" wrapText="1"/>
    </xf>
    <xf numFmtId="0" fontId="1" fillId="0" borderId="0" applyFill="0">
      <alignment horizontal="left" vertical="top" wrapText="1"/>
    </xf>
    <xf numFmtId="0" fontId="17" fillId="0" borderId="0" applyFill="0">
      <alignment horizontal="left" vertical="top" wrapText="1"/>
    </xf>
    <xf numFmtId="0" fontId="1" fillId="0" borderId="0" applyFill="0">
      <alignment horizontal="left" vertical="top" wrapText="1"/>
    </xf>
    <xf numFmtId="0" fontId="18" fillId="0" borderId="0" applyFill="0">
      <alignment horizontal="left" vertical="top" wrapText="1" indent="2"/>
    </xf>
    <xf numFmtId="0" fontId="18" fillId="0" borderId="0" applyFill="0">
      <alignment horizontal="left" vertical="top" wrapText="1" indent="2"/>
    </xf>
    <xf numFmtId="0" fontId="18" fillId="0" borderId="0" applyFill="0">
      <alignment horizontal="left" vertical="top" wrapText="1" indent="2"/>
    </xf>
    <xf numFmtId="0" fontId="19" fillId="0" borderId="0" applyFill="0">
      <alignment horizontal="left" vertical="top" wrapText="1"/>
    </xf>
    <xf numFmtId="0" fontId="20" fillId="0" borderId="1" applyFill="0"/>
    <xf numFmtId="0" fontId="21" fillId="0" borderId="1"/>
    <xf numFmtId="164" fontId="23" fillId="0" borderId="1" applyFont="0" applyFill="0" applyBorder="0" applyAlignment="0" applyProtection="0"/>
    <xf numFmtId="0" fontId="23" fillId="0" borderId="1"/>
  </cellStyleXfs>
  <cellXfs count="135">
    <xf numFmtId="0" fontId="0" fillId="0" borderId="0" xfId="0"/>
    <xf numFmtId="0" fontId="20" fillId="0" borderId="1" xfId="45"/>
    <xf numFmtId="0" fontId="22" fillId="0" borderId="1" xfId="46" applyFont="1" applyAlignment="1" applyProtection="1">
      <alignment vertical="center"/>
      <protection locked="0"/>
    </xf>
    <xf numFmtId="164" fontId="22" fillId="0" borderId="1" xfId="47" applyFont="1" applyFill="1" applyAlignment="1" applyProtection="1">
      <alignment vertical="center"/>
      <protection locked="0"/>
    </xf>
    <xf numFmtId="165" fontId="22" fillId="0" borderId="1" xfId="47" applyNumberFormat="1" applyFont="1" applyFill="1" applyAlignment="1" applyProtection="1">
      <alignment horizontal="center" vertical="center"/>
      <protection locked="0"/>
    </xf>
    <xf numFmtId="0" fontId="22" fillId="0" borderId="1" xfId="46" applyFont="1" applyAlignment="1" applyProtection="1">
      <alignment horizontal="center" vertical="center"/>
      <protection locked="0"/>
    </xf>
    <xf numFmtId="164" fontId="22" fillId="0" borderId="1" xfId="47" applyFont="1" applyFill="1" applyAlignment="1" applyProtection="1">
      <alignment horizontal="center" vertical="center"/>
      <protection locked="0"/>
    </xf>
    <xf numFmtId="165" fontId="24" fillId="0" borderId="1" xfId="47" applyNumberFormat="1" applyFont="1" applyFill="1" applyBorder="1" applyAlignment="1" applyProtection="1">
      <alignment horizontal="center" vertical="center"/>
      <protection locked="0"/>
    </xf>
    <xf numFmtId="165" fontId="24" fillId="2" borderId="2" xfId="47" applyNumberFormat="1" applyFont="1" applyFill="1" applyBorder="1" applyAlignment="1" applyProtection="1">
      <alignment horizontal="center" vertical="center"/>
      <protection locked="0"/>
    </xf>
    <xf numFmtId="164" fontId="22" fillId="2" borderId="3" xfId="47" applyFont="1" applyFill="1" applyBorder="1" applyAlignment="1" applyProtection="1">
      <alignment vertical="center"/>
      <protection locked="0"/>
    </xf>
    <xf numFmtId="0" fontId="22" fillId="2" borderId="3" xfId="46" applyFont="1" applyFill="1" applyBorder="1" applyAlignment="1" applyProtection="1">
      <alignment horizontal="center" vertical="center"/>
      <protection locked="0"/>
    </xf>
    <xf numFmtId="164" fontId="22" fillId="2" borderId="3" xfId="47" applyFont="1" applyFill="1" applyBorder="1" applyAlignment="1" applyProtection="1">
      <alignment horizontal="center" vertical="center"/>
      <protection locked="0"/>
    </xf>
    <xf numFmtId="0" fontId="24" fillId="2" borderId="3" xfId="46" applyFont="1" applyFill="1" applyBorder="1" applyAlignment="1" applyProtection="1">
      <alignment vertical="center"/>
      <protection locked="0"/>
    </xf>
    <xf numFmtId="0" fontId="24" fillId="2" borderId="4" xfId="46" applyFont="1" applyFill="1" applyBorder="1" applyAlignment="1" applyProtection="1">
      <alignment vertical="center"/>
      <protection locked="0"/>
    </xf>
    <xf numFmtId="164" fontId="24" fillId="0" borderId="1" xfId="47" applyFont="1" applyFill="1" applyBorder="1" applyAlignment="1" applyProtection="1">
      <alignment vertical="center"/>
      <protection locked="0"/>
    </xf>
    <xf numFmtId="0" fontId="24" fillId="0" borderId="1" xfId="46" applyFont="1" applyAlignment="1" applyProtection="1">
      <alignment horizontal="center" vertical="center"/>
      <protection locked="0"/>
    </xf>
    <xf numFmtId="164" fontId="24" fillId="0" borderId="1" xfId="47" applyFont="1" applyFill="1" applyBorder="1" applyAlignment="1" applyProtection="1">
      <alignment horizontal="center" vertical="center"/>
      <protection locked="0"/>
    </xf>
    <xf numFmtId="0" fontId="24" fillId="0" borderId="1" xfId="46" applyFont="1" applyAlignment="1" applyProtection="1">
      <alignment vertical="center"/>
      <protection locked="0"/>
    </xf>
    <xf numFmtId="0" fontId="24" fillId="0" borderId="5" xfId="46" applyFont="1" applyBorder="1" applyAlignment="1" applyProtection="1">
      <alignment vertical="center"/>
      <protection locked="0"/>
    </xf>
    <xf numFmtId="165" fontId="22" fillId="0" borderId="1" xfId="47" applyNumberFormat="1" applyFont="1" applyFill="1" applyBorder="1" applyAlignment="1" applyProtection="1">
      <alignment horizontal="center" vertical="center"/>
      <protection locked="0"/>
    </xf>
    <xf numFmtId="165" fontId="22" fillId="2" borderId="2" xfId="47" applyNumberFormat="1" applyFont="1" applyFill="1" applyBorder="1" applyAlignment="1" applyProtection="1">
      <alignment horizontal="center" vertical="center"/>
      <protection locked="0"/>
    </xf>
    <xf numFmtId="0" fontId="22" fillId="2" borderId="3" xfId="46" applyFont="1" applyFill="1" applyBorder="1" applyAlignment="1" applyProtection="1">
      <alignment vertical="center"/>
      <protection locked="0"/>
    </xf>
    <xf numFmtId="0" fontId="22" fillId="2" borderId="4" xfId="46" applyFont="1" applyFill="1" applyBorder="1" applyAlignment="1" applyProtection="1">
      <alignment vertical="center"/>
      <protection locked="0"/>
    </xf>
    <xf numFmtId="166" fontId="22" fillId="0" borderId="1" xfId="46" applyNumberFormat="1" applyFont="1" applyAlignment="1" applyProtection="1">
      <alignment vertical="center"/>
      <protection locked="0"/>
    </xf>
    <xf numFmtId="165" fontId="22" fillId="0" borderId="6" xfId="47" applyNumberFormat="1" applyFont="1" applyFill="1" applyBorder="1" applyAlignment="1" applyProtection="1">
      <alignment horizontal="center" vertical="center"/>
      <protection locked="0"/>
    </xf>
    <xf numFmtId="164" fontId="22" fillId="0" borderId="1" xfId="47" applyFont="1" applyFill="1" applyBorder="1" applyAlignment="1" applyProtection="1">
      <alignment vertical="center"/>
      <protection locked="0"/>
    </xf>
    <xf numFmtId="164" fontId="24" fillId="0" borderId="5" xfId="47" applyFont="1" applyFill="1" applyBorder="1" applyAlignment="1" applyProtection="1">
      <alignment horizontal="center" vertical="center"/>
      <protection locked="0"/>
    </xf>
    <xf numFmtId="165" fontId="24" fillId="0" borderId="6" xfId="47" applyNumberFormat="1" applyFont="1" applyFill="1" applyBorder="1" applyAlignment="1" applyProtection="1">
      <alignment horizontal="center" vertical="center"/>
      <protection locked="0"/>
    </xf>
    <xf numFmtId="0" fontId="22" fillId="0" borderId="5" xfId="46" applyFont="1" applyBorder="1" applyAlignment="1" applyProtection="1">
      <alignment vertical="center"/>
      <protection locked="0"/>
    </xf>
    <xf numFmtId="2" fontId="24" fillId="0" borderId="1" xfId="46" applyNumberFormat="1" applyFont="1" applyAlignment="1" applyProtection="1">
      <alignment vertical="center"/>
      <protection locked="0"/>
    </xf>
    <xf numFmtId="165" fontId="22" fillId="0" borderId="7" xfId="47" applyNumberFormat="1" applyFont="1" applyFill="1" applyBorder="1" applyAlignment="1" applyProtection="1">
      <alignment horizontal="center" vertical="center"/>
      <protection locked="0"/>
    </xf>
    <xf numFmtId="164" fontId="22" fillId="0" borderId="8" xfId="47" applyFont="1" applyFill="1" applyBorder="1" applyAlignment="1" applyProtection="1">
      <alignment vertical="center"/>
      <protection locked="0"/>
    </xf>
    <xf numFmtId="0" fontId="22" fillId="0" borderId="8" xfId="46" applyFont="1" applyBorder="1" applyAlignment="1" applyProtection="1">
      <alignment horizontal="center" vertical="center"/>
      <protection locked="0"/>
    </xf>
    <xf numFmtId="164" fontId="24" fillId="0" borderId="9" xfId="47" applyFont="1" applyFill="1" applyBorder="1" applyAlignment="1" applyProtection="1">
      <alignment horizontal="center" vertical="center"/>
      <protection locked="0"/>
    </xf>
    <xf numFmtId="0" fontId="25" fillId="0" borderId="1" xfId="46" applyFont="1" applyAlignment="1" applyProtection="1">
      <alignment vertical="center"/>
      <protection locked="0"/>
    </xf>
    <xf numFmtId="0" fontId="26" fillId="0" borderId="1" xfId="46" applyFont="1" applyAlignment="1" applyProtection="1">
      <alignment vertical="center"/>
      <protection locked="0"/>
    </xf>
    <xf numFmtId="164" fontId="26" fillId="0" borderId="1" xfId="47" applyFont="1" applyFill="1" applyAlignment="1" applyProtection="1">
      <alignment vertical="center"/>
      <protection locked="0"/>
    </xf>
    <xf numFmtId="0" fontId="26" fillId="2" borderId="2" xfId="46" applyFont="1" applyFill="1" applyBorder="1" applyAlignment="1" applyProtection="1">
      <alignment horizontal="center" vertical="center"/>
      <protection locked="0"/>
    </xf>
    <xf numFmtId="164" fontId="22" fillId="0" borderId="1" xfId="47" applyFont="1" applyFill="1" applyBorder="1" applyAlignment="1" applyProtection="1">
      <alignment horizontal="center" vertical="center"/>
      <protection locked="0"/>
    </xf>
    <xf numFmtId="165" fontId="24" fillId="0" borderId="4" xfId="47" applyNumberFormat="1" applyFont="1" applyFill="1" applyBorder="1" applyAlignment="1" applyProtection="1">
      <alignment horizontal="center" vertical="center"/>
      <protection locked="0"/>
    </xf>
    <xf numFmtId="164" fontId="22" fillId="0" borderId="3" xfId="47" applyFont="1" applyFill="1" applyBorder="1" applyAlignment="1" applyProtection="1">
      <alignment vertical="center"/>
      <protection locked="0"/>
    </xf>
    <xf numFmtId="0" fontId="22" fillId="0" borderId="3" xfId="46" applyFont="1" applyBorder="1" applyAlignment="1" applyProtection="1">
      <alignment horizontal="center" vertical="center"/>
      <protection locked="0"/>
    </xf>
    <xf numFmtId="164" fontId="22" fillId="0" borderId="3" xfId="47" applyFont="1" applyFill="1" applyBorder="1" applyAlignment="1" applyProtection="1">
      <alignment horizontal="center" vertical="center"/>
      <protection locked="0"/>
    </xf>
    <xf numFmtId="0" fontId="22" fillId="0" borderId="4" xfId="46" applyFont="1" applyBorder="1" applyAlignment="1" applyProtection="1">
      <alignment vertical="center"/>
      <protection locked="0"/>
    </xf>
    <xf numFmtId="0" fontId="22" fillId="0" borderId="4" xfId="46" applyFont="1" applyBorder="1" applyAlignment="1" applyProtection="1">
      <alignment horizontal="left" vertical="center"/>
      <protection locked="0"/>
    </xf>
    <xf numFmtId="0" fontId="22" fillId="0" borderId="1" xfId="46" applyFont="1" applyAlignment="1">
      <alignment horizontal="center" vertical="center"/>
    </xf>
    <xf numFmtId="164" fontId="22" fillId="0" borderId="1" xfId="47" applyFont="1" applyFill="1" applyBorder="1" applyAlignment="1">
      <alignment horizontal="center" vertical="center"/>
    </xf>
    <xf numFmtId="165" fontId="22" fillId="0" borderId="11" xfId="47" applyNumberFormat="1" applyFont="1" applyFill="1" applyBorder="1" applyAlignment="1" applyProtection="1">
      <alignment horizontal="center" vertical="center"/>
      <protection locked="0"/>
    </xf>
    <xf numFmtId="164" fontId="22" fillId="0" borderId="12" xfId="46" applyNumberFormat="1" applyFont="1" applyBorder="1" applyAlignment="1">
      <alignment vertical="center" wrapText="1"/>
    </xf>
    <xf numFmtId="0" fontId="22" fillId="0" borderId="12" xfId="46" applyFont="1" applyBorder="1" applyAlignment="1">
      <alignment horizontal="center" vertical="center" wrapText="1"/>
    </xf>
    <xf numFmtId="164" fontId="22" fillId="0" borderId="13" xfId="47" applyFont="1" applyFill="1" applyBorder="1" applyAlignment="1">
      <alignment horizontal="center" vertical="center" wrapText="1"/>
    </xf>
    <xf numFmtId="0" fontId="22" fillId="0" borderId="5" xfId="46" applyFont="1" applyBorder="1" applyAlignment="1">
      <alignment horizontal="left" vertical="center" wrapText="1"/>
    </xf>
    <xf numFmtId="0" fontId="22" fillId="0" borderId="1" xfId="46" applyFont="1"/>
    <xf numFmtId="164" fontId="22" fillId="0" borderId="1" xfId="47" applyFont="1" applyBorder="1"/>
    <xf numFmtId="2" fontId="22" fillId="0" borderId="1" xfId="46" applyNumberFormat="1" applyFont="1" applyAlignment="1" applyProtection="1">
      <alignment horizontal="center" vertical="center"/>
      <protection locked="0"/>
    </xf>
    <xf numFmtId="0" fontId="22" fillId="0" borderId="1" xfId="46" applyFont="1" applyAlignment="1">
      <alignment horizontal="center" vertical="center" wrapText="1"/>
    </xf>
    <xf numFmtId="164" fontId="22" fillId="0" borderId="5" xfId="47" applyFont="1" applyFill="1" applyBorder="1" applyAlignment="1">
      <alignment horizontal="center" vertical="center"/>
    </xf>
    <xf numFmtId="0" fontId="22" fillId="0" borderId="5" xfId="46" applyFont="1" applyBorder="1" applyAlignment="1" applyProtection="1">
      <alignment vertical="center" wrapText="1"/>
      <protection locked="0"/>
    </xf>
    <xf numFmtId="0" fontId="22" fillId="0" borderId="1" xfId="46" applyFont="1" applyAlignment="1" applyProtection="1">
      <alignment horizontal="left" vertical="center"/>
      <protection locked="0"/>
    </xf>
    <xf numFmtId="0" fontId="27" fillId="0" borderId="1" xfId="46" applyFont="1" applyAlignment="1">
      <alignment horizontal="center" vertical="center"/>
    </xf>
    <xf numFmtId="164" fontId="27" fillId="0" borderId="1" xfId="47" applyFont="1" applyFill="1" applyBorder="1" applyAlignment="1">
      <alignment horizontal="center" vertical="center"/>
    </xf>
    <xf numFmtId="0" fontId="28" fillId="0" borderId="1" xfId="46" applyFont="1" applyAlignment="1">
      <alignment horizontal="center" vertical="center" wrapText="1"/>
    </xf>
    <xf numFmtId="164" fontId="28" fillId="0" borderId="5" xfId="47" applyFont="1" applyFill="1" applyBorder="1" applyAlignment="1">
      <alignment horizontal="center" vertical="center" wrapText="1"/>
    </xf>
    <xf numFmtId="0" fontId="28" fillId="0" borderId="5" xfId="46" applyFont="1" applyBorder="1" applyAlignment="1">
      <alignment horizontal="left" vertical="center" wrapText="1"/>
    </xf>
    <xf numFmtId="164" fontId="22" fillId="0" borderId="5" xfId="47" applyFont="1" applyFill="1" applyBorder="1" applyAlignment="1" applyProtection="1">
      <alignment horizontal="center" vertical="center"/>
      <protection locked="0"/>
    </xf>
    <xf numFmtId="0" fontId="22" fillId="0" borderId="5" xfId="48" applyFont="1" applyBorder="1" applyAlignment="1">
      <alignment horizontal="left" vertical="center" wrapText="1"/>
    </xf>
    <xf numFmtId="164" fontId="22" fillId="0" borderId="13" xfId="47" applyFont="1" applyFill="1" applyBorder="1" applyAlignment="1" applyProtection="1">
      <alignment horizontal="center" vertical="center"/>
      <protection locked="0"/>
    </xf>
    <xf numFmtId="2" fontId="22" fillId="0" borderId="9" xfId="46" applyNumberFormat="1" applyFont="1" applyBorder="1" applyAlignment="1" applyProtection="1">
      <alignment horizontal="center" vertical="center"/>
      <protection locked="0"/>
    </xf>
    <xf numFmtId="164" fontId="22" fillId="0" borderId="13" xfId="47" applyFont="1" applyFill="1" applyBorder="1" applyAlignment="1">
      <alignment horizontal="center" vertical="center"/>
    </xf>
    <xf numFmtId="0" fontId="22" fillId="0" borderId="5" xfId="46" applyFont="1" applyBorder="1" applyAlignment="1" applyProtection="1">
      <alignment horizontal="left" vertical="center"/>
      <protection locked="0"/>
    </xf>
    <xf numFmtId="0" fontId="22" fillId="0" borderId="1" xfId="46" applyFont="1" applyAlignment="1">
      <alignment vertical="center"/>
    </xf>
    <xf numFmtId="164" fontId="22" fillId="0" borderId="1" xfId="47" applyFont="1" applyFill="1" applyAlignment="1">
      <alignment vertical="center"/>
    </xf>
    <xf numFmtId="0" fontId="22" fillId="0" borderId="5" xfId="46" applyFont="1" applyBorder="1" applyAlignment="1">
      <alignment vertical="center" wrapText="1"/>
    </xf>
    <xf numFmtId="164" fontId="22" fillId="0" borderId="1" xfId="47" applyFont="1" applyFill="1" applyBorder="1" applyAlignment="1">
      <alignment vertical="center"/>
    </xf>
    <xf numFmtId="0" fontId="22" fillId="0" borderId="5" xfId="46" applyFont="1" applyBorder="1" applyAlignment="1">
      <alignment horizontal="left" vertical="center"/>
    </xf>
    <xf numFmtId="0" fontId="24" fillId="0" borderId="1" xfId="46" applyFont="1"/>
    <xf numFmtId="164" fontId="24" fillId="0" borderId="1" xfId="47" applyFont="1" applyBorder="1"/>
    <xf numFmtId="2" fontId="24" fillId="0" borderId="1" xfId="46" applyNumberFormat="1" applyFont="1" applyAlignment="1" applyProtection="1">
      <alignment horizontal="center" vertical="center"/>
      <protection locked="0"/>
    </xf>
    <xf numFmtId="164" fontId="24" fillId="0" borderId="5" xfId="47" applyFont="1" applyFill="1" applyBorder="1" applyAlignment="1">
      <alignment horizontal="center" vertical="center"/>
    </xf>
    <xf numFmtId="0" fontId="24" fillId="0" borderId="5" xfId="46" applyFont="1" applyBorder="1" applyAlignment="1" applyProtection="1">
      <alignment vertical="center" wrapText="1"/>
      <protection locked="0"/>
    </xf>
    <xf numFmtId="0" fontId="24" fillId="0" borderId="1" xfId="46" applyFont="1" applyAlignment="1" applyProtection="1">
      <alignment horizontal="left" vertical="center"/>
      <protection locked="0"/>
    </xf>
    <xf numFmtId="165" fontId="24" fillId="0" borderId="2" xfId="47" applyNumberFormat="1" applyFont="1" applyFill="1" applyBorder="1" applyAlignment="1" applyProtection="1">
      <alignment horizontal="center" vertical="center"/>
      <protection locked="0"/>
    </xf>
    <xf numFmtId="164" fontId="22" fillId="0" borderId="4" xfId="47" applyFont="1" applyFill="1" applyBorder="1" applyAlignment="1" applyProtection="1">
      <alignment horizontal="center" vertical="center"/>
      <protection locked="0"/>
    </xf>
    <xf numFmtId="164" fontId="22" fillId="0" borderId="1" xfId="47" applyFont="1" applyAlignment="1">
      <alignment vertical="center"/>
    </xf>
    <xf numFmtId="164" fontId="22" fillId="0" borderId="5" xfId="47" applyFont="1" applyFill="1" applyBorder="1" applyAlignment="1" applyProtection="1">
      <alignment vertical="center"/>
      <protection locked="0"/>
    </xf>
    <xf numFmtId="164" fontId="22" fillId="3" borderId="5" xfId="47" applyFont="1" applyFill="1" applyBorder="1" applyAlignment="1">
      <alignment horizontal="center" vertical="center"/>
    </xf>
    <xf numFmtId="0" fontId="22" fillId="0" borderId="5" xfId="46" applyFont="1" applyBorder="1" applyAlignment="1">
      <alignment horizontal="justify"/>
    </xf>
    <xf numFmtId="0" fontId="22" fillId="0" borderId="5" xfId="46" applyFont="1" applyBorder="1" applyAlignment="1">
      <alignment horizontal="left" wrapText="1"/>
    </xf>
    <xf numFmtId="164" fontId="22" fillId="0" borderId="1" xfId="46" applyNumberFormat="1" applyFont="1" applyAlignment="1">
      <alignment vertical="center" wrapText="1"/>
    </xf>
    <xf numFmtId="164" fontId="22" fillId="0" borderId="5" xfId="47" applyFont="1" applyFill="1" applyBorder="1" applyAlignment="1">
      <alignment horizontal="center" vertical="center" wrapText="1"/>
    </xf>
    <xf numFmtId="0" fontId="22" fillId="0" borderId="5" xfId="46" applyFont="1" applyBorder="1" applyAlignment="1">
      <alignment vertical="center"/>
    </xf>
    <xf numFmtId="164" fontId="22" fillId="0" borderId="1" xfId="46" applyNumberFormat="1" applyFont="1" applyAlignment="1">
      <alignment horizontal="center" vertical="center"/>
    </xf>
    <xf numFmtId="167" fontId="22" fillId="0" borderId="1" xfId="46" applyNumberFormat="1" applyFont="1" applyAlignment="1">
      <alignment horizontal="center" vertical="center"/>
    </xf>
    <xf numFmtId="164" fontId="22" fillId="0" borderId="5" xfId="47" applyFont="1" applyBorder="1" applyAlignment="1">
      <alignment horizontal="center" vertical="center"/>
    </xf>
    <xf numFmtId="164" fontId="22" fillId="0" borderId="1" xfId="47" applyFont="1"/>
    <xf numFmtId="0" fontId="22" fillId="0" borderId="5" xfId="46" applyFont="1" applyBorder="1"/>
    <xf numFmtId="0" fontId="22" fillId="0" borderId="5" xfId="46" applyFont="1" applyBorder="1" applyAlignment="1">
      <alignment wrapText="1"/>
    </xf>
    <xf numFmtId="164" fontId="22" fillId="0" borderId="1" xfId="47" applyFont="1" applyBorder="1" applyAlignment="1">
      <alignment vertical="center"/>
    </xf>
    <xf numFmtId="168" fontId="22" fillId="0" borderId="1" xfId="46" applyNumberFormat="1" applyFont="1" applyAlignment="1">
      <alignment horizontal="center" vertical="center"/>
    </xf>
    <xf numFmtId="168" fontId="22" fillId="0" borderId="6" xfId="46" applyNumberFormat="1" applyFont="1" applyBorder="1" applyAlignment="1">
      <alignment horizontal="center" vertical="center"/>
    </xf>
    <xf numFmtId="164" fontId="22" fillId="0" borderId="1" xfId="47" applyFont="1" applyBorder="1" applyAlignment="1">
      <alignment horizontal="center" vertical="center"/>
    </xf>
    <xf numFmtId="0" fontId="24" fillId="0" borderId="5" xfId="46" applyFont="1" applyBorder="1" applyAlignment="1">
      <alignment vertical="center"/>
    </xf>
    <xf numFmtId="168" fontId="24" fillId="0" borderId="1" xfId="46" applyNumberFormat="1" applyFont="1" applyAlignment="1">
      <alignment horizontal="center" vertical="center"/>
    </xf>
    <xf numFmtId="167" fontId="22" fillId="0" borderId="1" xfId="46" applyNumberFormat="1" applyFont="1" applyAlignment="1" applyProtection="1">
      <alignment horizontal="center" vertical="center"/>
      <protection locked="0"/>
    </xf>
    <xf numFmtId="49" fontId="22" fillId="0" borderId="1" xfId="46" applyNumberFormat="1" applyFont="1" applyAlignment="1">
      <alignment vertical="center"/>
    </xf>
    <xf numFmtId="164" fontId="24" fillId="0" borderId="3" xfId="47" applyFont="1" applyFill="1" applyBorder="1" applyAlignment="1" applyProtection="1">
      <alignment vertical="center"/>
      <protection locked="0"/>
    </xf>
    <xf numFmtId="0" fontId="24" fillId="0" borderId="3" xfId="46" applyFont="1" applyBorder="1" applyAlignment="1" applyProtection="1">
      <alignment horizontal="center" vertical="center"/>
      <protection locked="0"/>
    </xf>
    <xf numFmtId="164" fontId="24" fillId="0" borderId="4" xfId="47" applyFont="1" applyFill="1" applyBorder="1" applyAlignment="1" applyProtection="1">
      <alignment horizontal="center" vertical="center"/>
      <protection locked="0"/>
    </xf>
    <xf numFmtId="0" fontId="24" fillId="0" borderId="4" xfId="46" applyFont="1" applyBorder="1" applyAlignment="1" applyProtection="1">
      <alignment vertical="center"/>
      <protection locked="0"/>
    </xf>
    <xf numFmtId="164" fontId="24" fillId="0" borderId="1" xfId="47" applyFont="1" applyFill="1" applyAlignment="1" applyProtection="1">
      <alignment vertical="center"/>
      <protection locked="0"/>
    </xf>
    <xf numFmtId="164" fontId="29" fillId="0" borderId="5" xfId="47" applyFont="1" applyBorder="1" applyAlignment="1">
      <alignment vertical="center"/>
    </xf>
    <xf numFmtId="164" fontId="22" fillId="0" borderId="1" xfId="46" applyNumberFormat="1" applyFont="1" applyAlignment="1" applyProtection="1">
      <alignment horizontal="center" vertical="center"/>
      <protection locked="0"/>
    </xf>
    <xf numFmtId="164" fontId="22" fillId="0" borderId="1" xfId="47" applyFont="1" applyFill="1" applyBorder="1" applyAlignment="1" applyProtection="1">
      <alignment horizontal="right" vertical="center"/>
      <protection locked="0"/>
    </xf>
    <xf numFmtId="0" fontId="31" fillId="0" borderId="1" xfId="46" applyFont="1" applyAlignment="1" applyProtection="1">
      <alignment vertical="center"/>
      <protection locked="0"/>
    </xf>
    <xf numFmtId="164" fontId="31" fillId="0" borderId="1" xfId="47" applyFont="1" applyFill="1" applyAlignment="1" applyProtection="1">
      <alignment vertical="center"/>
      <protection locked="0"/>
    </xf>
    <xf numFmtId="164" fontId="31" fillId="0" borderId="1" xfId="47" applyFont="1" applyFill="1" applyBorder="1" applyAlignment="1" applyProtection="1">
      <alignment horizontal="center" vertical="center"/>
      <protection locked="0"/>
    </xf>
    <xf numFmtId="165" fontId="31" fillId="0" borderId="1" xfId="46" applyNumberFormat="1" applyFont="1" applyAlignment="1" applyProtection="1">
      <alignment horizontal="center" vertical="center"/>
      <protection locked="0"/>
    </xf>
    <xf numFmtId="164" fontId="31" fillId="0" borderId="5" xfId="47" applyFont="1" applyFill="1" applyBorder="1" applyAlignment="1" applyProtection="1">
      <alignment horizontal="center" vertical="center"/>
      <protection locked="0"/>
    </xf>
    <xf numFmtId="0" fontId="31" fillId="0" borderId="5" xfId="46" applyFont="1" applyBorder="1" applyAlignment="1" applyProtection="1">
      <alignment vertical="center"/>
      <protection locked="0"/>
    </xf>
    <xf numFmtId="1" fontId="22" fillId="0" borderId="1" xfId="46" applyNumberFormat="1" applyFont="1" applyAlignment="1">
      <alignment horizontal="center" vertical="center"/>
    </xf>
    <xf numFmtId="0" fontId="24" fillId="0" borderId="3" xfId="46" applyFont="1" applyBorder="1" applyAlignment="1" applyProtection="1">
      <alignment vertical="center"/>
      <protection locked="0"/>
    </xf>
    <xf numFmtId="0" fontId="22" fillId="0" borderId="5" xfId="46" applyFont="1" applyBorder="1" applyAlignment="1" applyProtection="1">
      <alignment vertical="center" wrapText="1" readingOrder="1"/>
      <protection locked="0"/>
    </xf>
    <xf numFmtId="164" fontId="32" fillId="0" borderId="1" xfId="47" applyFont="1" applyFill="1" applyAlignment="1" applyProtection="1">
      <alignment vertical="center"/>
      <protection locked="0"/>
    </xf>
    <xf numFmtId="164" fontId="24" fillId="0" borderId="1" xfId="47" applyFont="1" applyFill="1" applyBorder="1" applyAlignment="1" applyProtection="1">
      <alignment horizontal="center" vertical="center" wrapText="1"/>
      <protection locked="0"/>
    </xf>
    <xf numFmtId="164" fontId="24" fillId="2" borderId="2" xfId="47" applyFont="1" applyFill="1" applyBorder="1" applyAlignment="1" applyProtection="1">
      <alignment horizontal="center" vertical="center" wrapText="1"/>
      <protection locked="0"/>
    </xf>
    <xf numFmtId="0" fontId="24" fillId="2" borderId="4" xfId="46" applyFont="1" applyFill="1" applyBorder="1" applyAlignment="1" applyProtection="1">
      <alignment horizontal="center" vertical="center"/>
      <protection locked="0"/>
    </xf>
    <xf numFmtId="164" fontId="24" fillId="2" borderId="4" xfId="47" applyFont="1" applyFill="1" applyBorder="1" applyAlignment="1" applyProtection="1">
      <alignment horizontal="center" vertical="center" wrapText="1"/>
      <protection locked="0"/>
    </xf>
    <xf numFmtId="164" fontId="25" fillId="0" borderId="1" xfId="47" applyFont="1" applyFill="1" applyBorder="1" applyAlignment="1" applyProtection="1">
      <alignment vertical="center"/>
      <protection locked="0"/>
    </xf>
    <xf numFmtId="164" fontId="24" fillId="2" borderId="10" xfId="47" applyFont="1" applyFill="1" applyBorder="1" applyAlignment="1" applyProtection="1">
      <alignment vertical="center"/>
      <protection locked="0"/>
    </xf>
    <xf numFmtId="164" fontId="24" fillId="2" borderId="3" xfId="47" applyFont="1" applyFill="1" applyBorder="1" applyAlignment="1" applyProtection="1">
      <alignment vertical="center"/>
      <protection locked="0"/>
    </xf>
    <xf numFmtId="164" fontId="24" fillId="2" borderId="4" xfId="47" applyFont="1" applyFill="1" applyBorder="1" applyAlignment="1" applyProtection="1">
      <alignment vertical="center"/>
      <protection locked="0"/>
    </xf>
    <xf numFmtId="0" fontId="26" fillId="2" borderId="4" xfId="46" applyFont="1" applyFill="1" applyBorder="1" applyAlignment="1" applyProtection="1">
      <alignment vertical="center"/>
      <protection locked="0"/>
    </xf>
    <xf numFmtId="0" fontId="26" fillId="2" borderId="4" xfId="46" applyFont="1" applyFill="1" applyBorder="1" applyAlignment="1" applyProtection="1">
      <alignment horizontal="center" vertical="center"/>
      <protection locked="0"/>
    </xf>
    <xf numFmtId="0" fontId="26" fillId="2" borderId="3" xfId="46" applyFont="1" applyFill="1" applyBorder="1" applyAlignment="1" applyProtection="1">
      <alignment horizontal="center" vertical="center"/>
      <protection locked="0"/>
    </xf>
    <xf numFmtId="0" fontId="26" fillId="2" borderId="10" xfId="46" applyFont="1" applyFill="1" applyBorder="1" applyAlignment="1" applyProtection="1">
      <alignment horizontal="center" vertical="center"/>
      <protection locked="0"/>
    </xf>
  </cellXfs>
  <cellStyles count="49">
    <cellStyle name="ArtDescriptif" xfId="28" xr:uid="{00000000-0005-0000-0000-00001C000000}"/>
    <cellStyle name="ArtLibelleCond" xfId="27" xr:uid="{00000000-0005-0000-0000-00001B000000}"/>
    <cellStyle name="ArtNote1" xfId="29" xr:uid="{00000000-0005-0000-0000-00001D000000}"/>
    <cellStyle name="ArtNote2" xfId="30" xr:uid="{00000000-0005-0000-0000-00001E000000}"/>
    <cellStyle name="ArtNote3" xfId="31" xr:uid="{00000000-0005-0000-0000-00001F000000}"/>
    <cellStyle name="ArtNote4" xfId="32" xr:uid="{00000000-0005-0000-0000-000020000000}"/>
    <cellStyle name="ArtNote5" xfId="33" xr:uid="{00000000-0005-0000-0000-000021000000}"/>
    <cellStyle name="ArtQuantite" xfId="34" xr:uid="{00000000-0005-0000-0000-000022000000}"/>
    <cellStyle name="ArtTitre" xfId="26" xr:uid="{00000000-0005-0000-0000-00001A000000}"/>
    <cellStyle name="ChapDescriptif0" xfId="7" xr:uid="{00000000-0005-0000-0000-000007000000}"/>
    <cellStyle name="ChapDescriptif1" xfId="11" xr:uid="{00000000-0005-0000-0000-00000B000000}"/>
    <cellStyle name="ChapDescriptif2" xfId="15" xr:uid="{00000000-0005-0000-0000-00000F000000}"/>
    <cellStyle name="ChapDescriptif3" xfId="19" xr:uid="{00000000-0005-0000-0000-000013000000}"/>
    <cellStyle name="ChapDescriptif4" xfId="23" xr:uid="{00000000-0005-0000-0000-000017000000}"/>
    <cellStyle name="ChapNote0" xfId="8" xr:uid="{00000000-0005-0000-0000-000008000000}"/>
    <cellStyle name="ChapNote1" xfId="12" xr:uid="{00000000-0005-0000-0000-00000C000000}"/>
    <cellStyle name="ChapNote2" xfId="16" xr:uid="{00000000-0005-0000-0000-000010000000}"/>
    <cellStyle name="ChapNote3" xfId="20" xr:uid="{00000000-0005-0000-0000-000014000000}"/>
    <cellStyle name="ChapNote4" xfId="24" xr:uid="{00000000-0005-0000-0000-000018000000}"/>
    <cellStyle name="ChapRecap0" xfId="9" xr:uid="{00000000-0005-0000-0000-000009000000}"/>
    <cellStyle name="ChapRecap1" xfId="13" xr:uid="{00000000-0005-0000-0000-00000D000000}"/>
    <cellStyle name="ChapRecap2" xfId="17" xr:uid="{00000000-0005-0000-0000-000011000000}"/>
    <cellStyle name="ChapRecap3" xfId="21" xr:uid="{00000000-0005-0000-0000-000015000000}"/>
    <cellStyle name="ChapRecap4" xfId="25" xr:uid="{00000000-0005-0000-0000-000019000000}"/>
    <cellStyle name="ChapTitre0" xfId="6" xr:uid="{00000000-0005-0000-0000-000006000000}"/>
    <cellStyle name="ChapTitre1" xfId="10" xr:uid="{00000000-0005-0000-0000-00000A000000}"/>
    <cellStyle name="ChapTitre2" xfId="14" xr:uid="{00000000-0005-0000-0000-00000E000000}"/>
    <cellStyle name="ChapTitre3" xfId="18" xr:uid="{00000000-0005-0000-0000-000012000000}"/>
    <cellStyle name="ChapTitre4" xfId="22" xr:uid="{00000000-0005-0000-0000-000016000000}"/>
    <cellStyle name="DQLocQuantNonLoc" xfId="42" xr:uid="{00000000-0005-0000-0000-00002A000000}"/>
    <cellStyle name="DQLocRefClass" xfId="41" xr:uid="{00000000-0005-0000-0000-000029000000}"/>
    <cellStyle name="DQLocStruct" xfId="43" xr:uid="{00000000-0005-0000-0000-00002B000000}"/>
    <cellStyle name="DQMinutes" xfId="44" xr:uid="{00000000-0005-0000-0000-00002C000000}"/>
    <cellStyle name="LocGen" xfId="36" xr:uid="{00000000-0005-0000-0000-000024000000}"/>
    <cellStyle name="LocLit" xfId="38" xr:uid="{00000000-0005-0000-0000-000026000000}"/>
    <cellStyle name="LocRefClass" xfId="37" xr:uid="{00000000-0005-0000-0000-000025000000}"/>
    <cellStyle name="LocSignetRep" xfId="40" xr:uid="{00000000-0005-0000-0000-000028000000}"/>
    <cellStyle name="LocStrRecap0" xfId="3" xr:uid="{00000000-0005-0000-0000-000003000000}"/>
    <cellStyle name="LocStrRecap1" xfId="5" xr:uid="{00000000-0005-0000-0000-000005000000}"/>
    <cellStyle name="LocStrTexte0" xfId="2" xr:uid="{00000000-0005-0000-0000-000002000000}"/>
    <cellStyle name="LocStrTexte1" xfId="4" xr:uid="{00000000-0005-0000-0000-000004000000}"/>
    <cellStyle name="LocStruct" xfId="39" xr:uid="{00000000-0005-0000-0000-000027000000}"/>
    <cellStyle name="LocTitre" xfId="35" xr:uid="{00000000-0005-0000-0000-000023000000}"/>
    <cellStyle name="Milliers 2" xfId="47" xr:uid="{6B78E8AC-9374-4FE5-A99A-184518916182}"/>
    <cellStyle name="Normal" xfId="0" builtinId="0"/>
    <cellStyle name="Normal 2" xfId="45" xr:uid="{01CCE0F4-A8FE-4289-B15A-165322569AFF}"/>
    <cellStyle name="Normal 2 2" xfId="48" xr:uid="{D5BB0397-CE79-4B65-9747-5B8C5C16D00C}"/>
    <cellStyle name="Normal 3" xfId="46" xr:uid="{17BC9054-DD2E-48B7-AC70-CA4B4FAC92FA}"/>
    <cellStyle name="Numerotation"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8" Type="http://schemas.openxmlformats.org/officeDocument/2006/relationships/image" Target="../media/image8.jpeg"/><Relationship Id="rId3" Type="http://schemas.openxmlformats.org/officeDocument/2006/relationships/image" Target="../media/image3.jpeg"/><Relationship Id="rId7" Type="http://schemas.openxmlformats.org/officeDocument/2006/relationships/image" Target="../media/image7.jpeg"/><Relationship Id="rId2" Type="http://schemas.openxmlformats.org/officeDocument/2006/relationships/image" Target="../media/image2.jpeg"/><Relationship Id="rId1" Type="http://schemas.openxmlformats.org/officeDocument/2006/relationships/image" Target="../media/image1.png"/><Relationship Id="rId6" Type="http://schemas.openxmlformats.org/officeDocument/2006/relationships/image" Target="../media/image6.jpeg"/><Relationship Id="rId5" Type="http://schemas.openxmlformats.org/officeDocument/2006/relationships/image" Target="../media/image5.jpeg"/><Relationship Id="rId4" Type="http://schemas.openxmlformats.org/officeDocument/2006/relationships/image" Target="../media/image4.jpeg"/><Relationship Id="rId9" Type="http://schemas.openxmlformats.org/officeDocument/2006/relationships/image" Target="../media/image9.jpeg"/></Relationships>
</file>

<file path=xl/drawings/drawing1.xml><?xml version="1.0" encoding="utf-8"?>
<xdr:wsDr xmlns:xdr="http://schemas.openxmlformats.org/drawingml/2006/spreadsheetDrawing" xmlns:a="http://schemas.openxmlformats.org/drawingml/2006/main">
  <xdr:absoluteAnchor>
    <xdr:pos x="963707" y="4218653"/>
    <xdr:ext cx="5739857" cy="823993"/>
    <xdr:sp macro="" textlink="">
      <xdr:nvSpPr>
        <xdr:cNvPr id="2" name="Forme12">
          <a:extLst>
            <a:ext uri="{FF2B5EF4-FFF2-40B4-BE49-F238E27FC236}">
              <a16:creationId xmlns:a16="http://schemas.microsoft.com/office/drawing/2014/main" id="{6EE1BAC4-CA20-4319-B0BF-B9EDC217B319}"/>
            </a:ext>
          </a:extLst>
        </xdr:cNvPr>
        <xdr:cNvSpPr/>
      </xdr:nvSpPr>
      <xdr:spPr>
        <a:xfrm>
          <a:off x="963707" y="4218653"/>
          <a:ext cx="5739857" cy="823993"/>
        </a:xfrm>
        <a:prstGeom prst="rect">
          <a:avLst/>
        </a:prstGeom>
        <a:noFill/>
        <a:ln>
          <a:noFill/>
        </a:ln>
      </xdr:spPr>
      <xdr:style>
        <a:lnRef idx="2">
          <a:schemeClr val="accent1">
            <a:shade val="50000"/>
          </a:schemeClr>
        </a:lnRef>
        <a:fillRef idx="0">
          <a:scrgbClr r="0" g="0" b="0"/>
        </a:fillRef>
        <a:effectRef idx="0">
          <a:schemeClr val="accent1"/>
        </a:effectRef>
        <a:fontRef idx="minor">
          <a:schemeClr val="accent1"/>
        </a:fontRef>
      </xdr:style>
      <xdr:txBody>
        <a:bodyPr vertOverflow="clip" horzOverflow="clip" lIns="64487" tIns="64487" rIns="64487" bIns="64487" rtlCol="0" anchor="t"/>
        <a:lstStyle/>
        <a:p>
          <a:pPr>
            <a:buNone/>
          </a:pPr>
          <a:r>
            <a:rPr lang="fr-FR" sz="1100" kern="100" cap="all">
              <a:solidFill>
                <a:srgbClr val="000000"/>
              </a:solidFill>
              <a:effectLst/>
              <a:latin typeface="National Medium"/>
              <a:ea typeface="SimSun" panose="02010600030101010101" pitchFamily="2" charset="-122"/>
              <a:cs typeface="National Medium"/>
            </a:rPr>
            <a:t>Dossier n° :  2023-16</a:t>
          </a:r>
        </a:p>
        <a:p>
          <a:pPr>
            <a:buNone/>
          </a:pPr>
          <a:r>
            <a:rPr lang="fr-FR" sz="1100" kern="100" cap="all">
              <a:solidFill>
                <a:srgbClr val="000000"/>
              </a:solidFill>
              <a:effectLst/>
              <a:latin typeface="National Medium"/>
              <a:ea typeface="SimSun" panose="02010600030101010101" pitchFamily="2" charset="-122"/>
              <a:cs typeface="National Medium"/>
            </a:rPr>
            <a:t>Construction du centre de périnatalité 113</a:t>
          </a:r>
        </a:p>
        <a:p>
          <a:pPr>
            <a:buNone/>
          </a:pPr>
          <a:r>
            <a:rPr lang="fr-FR" sz="1100" kern="100" cap="all">
              <a:solidFill>
                <a:srgbClr val="000000"/>
              </a:solidFill>
              <a:effectLst/>
              <a:latin typeface="National Medium"/>
              <a:ea typeface="SimSun" panose="02010600030101010101" pitchFamily="2" charset="-122"/>
              <a:cs typeface="National Medium"/>
            </a:rPr>
            <a:t>Centre hospitalier Laborit</a:t>
          </a:r>
        </a:p>
        <a:p>
          <a:pPr>
            <a:buNone/>
          </a:pPr>
          <a:r>
            <a:rPr lang="fr-FR" sz="1100" kern="100" cap="all">
              <a:solidFill>
                <a:srgbClr val="000000"/>
              </a:solidFill>
              <a:effectLst/>
              <a:latin typeface="National Medium"/>
              <a:ea typeface="SimSun" panose="02010600030101010101" pitchFamily="2" charset="-122"/>
              <a:cs typeface="National Medium"/>
            </a:rPr>
            <a:t>Poitiers (86)</a:t>
          </a:r>
        </a:p>
        <a:p>
          <a:pPr algn="ctr"/>
          <a:endParaRPr sz="1400">
            <a:solidFill>
              <a:srgbClr val="000000"/>
            </a:solidFill>
            <a:latin typeface="Arial"/>
          </a:endParaRPr>
        </a:p>
        <a:p>
          <a:pPr algn="ctr"/>
          <a:endParaRPr sz="1400">
            <a:solidFill>
              <a:srgbClr val="000000"/>
            </a:solidFill>
            <a:latin typeface="Arial"/>
          </a:endParaRPr>
        </a:p>
      </xdr:txBody>
    </xdr:sp>
    <xdr:clientData/>
  </xdr:absoluteAnchor>
  <xdr:absoluteAnchor>
    <xdr:pos x="2251714" y="4715680"/>
    <xdr:ext cx="2016000" cy="274070"/>
    <xdr:sp macro="" textlink="">
      <xdr:nvSpPr>
        <xdr:cNvPr id="3" name="Forme14">
          <a:extLst>
            <a:ext uri="{FF2B5EF4-FFF2-40B4-BE49-F238E27FC236}">
              <a16:creationId xmlns:a16="http://schemas.microsoft.com/office/drawing/2014/main" id="{C7B24A6C-3C2D-423F-824F-6251A5855C7D}"/>
            </a:ext>
          </a:extLst>
        </xdr:cNvPr>
        <xdr:cNvSpPr/>
      </xdr:nvSpPr>
      <xdr:spPr>
        <a:xfrm>
          <a:off x="2251714" y="4715680"/>
          <a:ext cx="2016000" cy="274070"/>
        </a:xfrm>
        <a:prstGeom prst="rect">
          <a:avLst/>
        </a:prstGeom>
        <a:noFill/>
        <a:ln>
          <a:noFill/>
        </a:ln>
      </xdr:spPr>
      <xdr:style>
        <a:lnRef idx="2">
          <a:schemeClr val="accent1">
            <a:shade val="50000"/>
          </a:schemeClr>
        </a:lnRef>
        <a:fillRef idx="0">
          <a:scrgbClr r="0" g="0" b="0"/>
        </a:fillRef>
        <a:effectRef idx="0">
          <a:schemeClr val="accent1"/>
        </a:effectRef>
        <a:fontRef idx="minor">
          <a:schemeClr val="accent1"/>
        </a:fontRef>
      </xdr:style>
      <xdr:txBody>
        <a:bodyPr vertOverflow="clip" horzOverflow="clip" lIns="0" tIns="0" rIns="0" bIns="0" rtlCol="0" anchor="t"/>
        <a:lstStyle/>
        <a:p>
          <a:endParaRPr lang="Calibri" sz="1100"/>
        </a:p>
      </xdr:txBody>
    </xdr:sp>
    <xdr:clientData/>
  </xdr:absoluteAnchor>
  <xdr:twoCellAnchor>
    <xdr:from>
      <xdr:col>0</xdr:col>
      <xdr:colOff>840441</xdr:colOff>
      <xdr:row>15</xdr:row>
      <xdr:rowOff>163205</xdr:rowOff>
    </xdr:from>
    <xdr:to>
      <xdr:col>0</xdr:col>
      <xdr:colOff>4295295</xdr:colOff>
      <xdr:row>21</xdr:row>
      <xdr:rowOff>20330</xdr:rowOff>
    </xdr:to>
    <xdr:pic>
      <xdr:nvPicPr>
        <xdr:cNvPr id="4" name="Image 3">
          <a:extLst>
            <a:ext uri="{FF2B5EF4-FFF2-40B4-BE49-F238E27FC236}">
              <a16:creationId xmlns:a16="http://schemas.microsoft.com/office/drawing/2014/main" id="{9AF9BB12-8F74-44AA-BB4E-F1BDD1348EFE}"/>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716616" y="3020705"/>
          <a:ext cx="0" cy="1000125"/>
        </a:xfrm>
        <a:prstGeom prst="rect">
          <a:avLst/>
        </a:prstGeom>
        <a:solidFill>
          <a:srgbClr val="FFFFFF">
            <a:alpha val="0"/>
          </a:srgbClr>
        </a:solidFill>
        <a:ln>
          <a:noFill/>
        </a:ln>
        <a:extLs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986678</xdr:colOff>
      <xdr:row>42</xdr:row>
      <xdr:rowOff>56029</xdr:rowOff>
    </xdr:from>
    <xdr:to>
      <xdr:col>0</xdr:col>
      <xdr:colOff>6777878</xdr:colOff>
      <xdr:row>57</xdr:row>
      <xdr:rowOff>56029</xdr:rowOff>
    </xdr:to>
    <xdr:pic>
      <xdr:nvPicPr>
        <xdr:cNvPr id="5" name="Image 4">
          <a:extLst>
            <a:ext uri="{FF2B5EF4-FFF2-40B4-BE49-F238E27FC236}">
              <a16:creationId xmlns:a16="http://schemas.microsoft.com/office/drawing/2014/main" id="{24494461-07A1-46E7-819C-F43898B6DBC9}"/>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l="-5" t="-9" r="-5" b="12569"/>
        <a:stretch>
          <a:fillRect/>
        </a:stretch>
      </xdr:blipFill>
      <xdr:spPr bwMode="auto">
        <a:xfrm>
          <a:off x="710453" y="8057029"/>
          <a:ext cx="0" cy="285750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pic>
    <xdr:clientData/>
  </xdr:twoCellAnchor>
  <xdr:absoluteAnchor>
    <xdr:pos x="992842" y="6063143"/>
    <xdr:ext cx="5739857" cy="245769"/>
    <xdr:sp macro="" textlink="">
      <xdr:nvSpPr>
        <xdr:cNvPr id="6" name="Forme12">
          <a:extLst>
            <a:ext uri="{FF2B5EF4-FFF2-40B4-BE49-F238E27FC236}">
              <a16:creationId xmlns:a16="http://schemas.microsoft.com/office/drawing/2014/main" id="{5A6340D3-C4DA-434E-9BC2-E2A79250B0F2}"/>
            </a:ext>
          </a:extLst>
        </xdr:cNvPr>
        <xdr:cNvSpPr/>
      </xdr:nvSpPr>
      <xdr:spPr>
        <a:xfrm>
          <a:off x="992842" y="6063143"/>
          <a:ext cx="5739857" cy="245769"/>
        </a:xfrm>
        <a:prstGeom prst="rect">
          <a:avLst/>
        </a:prstGeom>
        <a:solidFill>
          <a:schemeClr val="bg1"/>
        </a:solidFill>
        <a:ln>
          <a:noFill/>
        </a:ln>
      </xdr:spPr>
      <xdr:style>
        <a:lnRef idx="2">
          <a:schemeClr val="accent1">
            <a:shade val="50000"/>
          </a:schemeClr>
        </a:lnRef>
        <a:fillRef idx="0">
          <a:scrgbClr r="0" g="0" b="0"/>
        </a:fillRef>
        <a:effectRef idx="0">
          <a:schemeClr val="accent1"/>
        </a:effectRef>
        <a:fontRef idx="minor">
          <a:schemeClr val="accent1"/>
        </a:fontRef>
      </xdr:style>
      <xdr:txBody>
        <a:bodyPr vertOverflow="clip" horzOverflow="clip" lIns="64487" tIns="64487" rIns="64487" bIns="64487"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fr-FR" sz="1100" b="0" i="0" u="none" strike="noStrike" kern="0" cap="all" spc="0" normalizeH="0" baseline="0" noProof="0">
              <a:ln>
                <a:noFill/>
              </a:ln>
              <a:solidFill>
                <a:sysClr val="windowText" lastClr="000000"/>
              </a:solidFill>
              <a:effectLst/>
              <a:uLnTx/>
              <a:uFillTx/>
              <a:latin typeface="+mn-lt"/>
              <a:ea typeface="+mn-ea"/>
              <a:cs typeface="+mn-cs"/>
            </a:rPr>
            <a:t> </a:t>
          </a:r>
          <a:r>
            <a:rPr kumimoji="0" lang="fr-FR" sz="1100" b="0" i="0" u="none" strike="noStrike" kern="0" cap="none" spc="0" normalizeH="0" baseline="0" noProof="0">
              <a:ln>
                <a:noFill/>
              </a:ln>
              <a:solidFill>
                <a:sysClr val="windowText" lastClr="000000"/>
              </a:solidFill>
              <a:effectLst/>
              <a:uLnTx/>
              <a:uFillTx/>
              <a:latin typeface="+mn-lt"/>
              <a:ea typeface="+mn-ea"/>
              <a:cs typeface="+mn-cs"/>
            </a:rPr>
            <a:t>Nantes, le mercredi 28 Janvier 2026</a:t>
          </a:r>
          <a:endParaRPr sz="1400">
            <a:solidFill>
              <a:srgbClr val="000000"/>
            </a:solidFill>
            <a:latin typeface="Arial"/>
          </a:endParaRPr>
        </a:p>
        <a:p>
          <a:pPr algn="ctr"/>
          <a:endParaRPr sz="1400">
            <a:solidFill>
              <a:srgbClr val="000000"/>
            </a:solidFill>
            <a:latin typeface="Arial"/>
          </a:endParaRPr>
        </a:p>
      </xdr:txBody>
    </xdr:sp>
    <xdr:clientData/>
  </xdr:absoluteAnchor>
  <xdr:absoluteAnchor>
    <xdr:pos x="952500" y="5020235"/>
    <xdr:ext cx="5739857" cy="823993"/>
    <xdr:sp macro="" textlink="">
      <xdr:nvSpPr>
        <xdr:cNvPr id="7" name="Forme12">
          <a:extLst>
            <a:ext uri="{FF2B5EF4-FFF2-40B4-BE49-F238E27FC236}">
              <a16:creationId xmlns:a16="http://schemas.microsoft.com/office/drawing/2014/main" id="{1EC168EC-191A-4FC4-B35C-6813381CB216}"/>
            </a:ext>
          </a:extLst>
        </xdr:cNvPr>
        <xdr:cNvSpPr/>
      </xdr:nvSpPr>
      <xdr:spPr>
        <a:xfrm>
          <a:off x="952500" y="5020235"/>
          <a:ext cx="5739857" cy="823993"/>
        </a:xfrm>
        <a:prstGeom prst="rect">
          <a:avLst/>
        </a:prstGeom>
        <a:noFill/>
        <a:ln>
          <a:noFill/>
        </a:ln>
      </xdr:spPr>
      <xdr:style>
        <a:lnRef idx="2">
          <a:schemeClr val="accent1">
            <a:shade val="50000"/>
          </a:schemeClr>
        </a:lnRef>
        <a:fillRef idx="0">
          <a:scrgbClr r="0" g="0" b="0"/>
        </a:fillRef>
        <a:effectRef idx="0">
          <a:schemeClr val="accent1"/>
        </a:effectRef>
        <a:fontRef idx="minor">
          <a:schemeClr val="accent1"/>
        </a:fontRef>
      </xdr:style>
      <xdr:txBody>
        <a:bodyPr vertOverflow="clip" horzOverflow="clip" lIns="64487" tIns="64487" rIns="64487" bIns="64487" rtlCol="0" anchor="t"/>
        <a:lstStyle/>
        <a:p>
          <a:pPr algn="l"/>
          <a:endParaRPr sz="1400">
            <a:solidFill>
              <a:srgbClr val="000000"/>
            </a:solidFill>
            <a:latin typeface="Arial"/>
          </a:endParaRPr>
        </a:p>
      </xdr:txBody>
    </xdr:sp>
    <xdr:clientData/>
  </xdr:absoluteAnchor>
  <xdr:absoluteAnchor>
    <xdr:pos x="892548" y="5048250"/>
    <xdr:ext cx="6117851" cy="1219199"/>
    <xdr:sp macro="" textlink="">
      <xdr:nvSpPr>
        <xdr:cNvPr id="8" name="Forme12">
          <a:extLst>
            <a:ext uri="{FF2B5EF4-FFF2-40B4-BE49-F238E27FC236}">
              <a16:creationId xmlns:a16="http://schemas.microsoft.com/office/drawing/2014/main" id="{79430256-CCF8-414C-BADE-FB246D7AC3A6}"/>
            </a:ext>
          </a:extLst>
        </xdr:cNvPr>
        <xdr:cNvSpPr/>
      </xdr:nvSpPr>
      <xdr:spPr>
        <a:xfrm>
          <a:off x="892548" y="5048250"/>
          <a:ext cx="6117851" cy="1219199"/>
        </a:xfrm>
        <a:prstGeom prst="rect">
          <a:avLst/>
        </a:prstGeom>
        <a:noFill/>
        <a:ln>
          <a:noFill/>
        </a:ln>
      </xdr:spPr>
      <xdr:style>
        <a:lnRef idx="2">
          <a:schemeClr val="accent1">
            <a:shade val="50000"/>
          </a:schemeClr>
        </a:lnRef>
        <a:fillRef idx="0">
          <a:scrgbClr r="0" g="0" b="0"/>
        </a:fillRef>
        <a:effectRef idx="0">
          <a:schemeClr val="accent1"/>
        </a:effectRef>
        <a:fontRef idx="minor">
          <a:schemeClr val="accent1"/>
        </a:fontRef>
      </xdr:style>
      <xdr:txBody>
        <a:bodyPr vertOverflow="clip" horzOverflow="clip" lIns="64487" tIns="64487" rIns="64487" bIns="64487" rtlCol="0" anchor="t"/>
        <a:lstStyle/>
        <a:p>
          <a:pPr marL="0" indent="0">
            <a:buNone/>
          </a:pPr>
          <a:r>
            <a:rPr lang="fr-FR" sz="2400" b="0" kern="100" cap="all">
              <a:solidFill>
                <a:srgbClr val="000000"/>
              </a:solidFill>
              <a:effectLst/>
              <a:latin typeface="National Medium"/>
              <a:ea typeface="SimSun" panose="02010600030101010101" pitchFamily="2" charset="-122"/>
              <a:cs typeface="National Medium"/>
            </a:rPr>
            <a:t>DPGF </a:t>
          </a:r>
        </a:p>
        <a:p>
          <a:pPr marL="0" indent="0">
            <a:buNone/>
          </a:pPr>
          <a:r>
            <a:rPr lang="fr-FR" sz="2400" b="0" kern="100" cap="all">
              <a:solidFill>
                <a:srgbClr val="000000"/>
              </a:solidFill>
              <a:effectLst/>
              <a:latin typeface="National Medium"/>
              <a:ea typeface="SimSun" panose="02010600030101010101" pitchFamily="2" charset="-122"/>
              <a:cs typeface="National Medium"/>
            </a:rPr>
            <a:t>Lot 01 : TERRASSEMENT - VRD - ESPACES VERTS</a:t>
          </a:r>
        </a:p>
        <a:p>
          <a:pPr algn="ctr"/>
          <a:endParaRPr sz="1400">
            <a:solidFill>
              <a:srgbClr val="000000"/>
            </a:solidFill>
            <a:latin typeface="Arial"/>
          </a:endParaRPr>
        </a:p>
        <a:p>
          <a:pPr algn="ctr"/>
          <a:endParaRPr sz="1400">
            <a:solidFill>
              <a:srgbClr val="000000"/>
            </a:solidFill>
            <a:latin typeface="Arial"/>
          </a:endParaRPr>
        </a:p>
      </xdr:txBody>
    </xdr:sp>
    <xdr:clientData/>
  </xdr:absoluteAnchor>
  <xdr:absoluteAnchor>
    <xdr:pos x="986117" y="6454588"/>
    <xdr:ext cx="2734235" cy="1378323"/>
    <xdr:sp macro="" textlink="">
      <xdr:nvSpPr>
        <xdr:cNvPr id="9" name="Forme12">
          <a:extLst>
            <a:ext uri="{FF2B5EF4-FFF2-40B4-BE49-F238E27FC236}">
              <a16:creationId xmlns:a16="http://schemas.microsoft.com/office/drawing/2014/main" id="{D4EF0320-F24F-4416-A067-7379506D939D}"/>
            </a:ext>
          </a:extLst>
        </xdr:cNvPr>
        <xdr:cNvSpPr/>
      </xdr:nvSpPr>
      <xdr:spPr>
        <a:xfrm>
          <a:off x="986117" y="6454588"/>
          <a:ext cx="2734235" cy="1378323"/>
        </a:xfrm>
        <a:prstGeom prst="rect">
          <a:avLst/>
        </a:prstGeom>
        <a:solidFill>
          <a:schemeClr val="bg1"/>
        </a:solidFill>
        <a:ln>
          <a:noFill/>
        </a:ln>
      </xdr:spPr>
      <xdr:style>
        <a:lnRef idx="2">
          <a:schemeClr val="accent1">
            <a:shade val="50000"/>
          </a:schemeClr>
        </a:lnRef>
        <a:fillRef idx="0">
          <a:scrgbClr r="0" g="0" b="0"/>
        </a:fillRef>
        <a:effectRef idx="0">
          <a:schemeClr val="accent1"/>
        </a:effectRef>
        <a:fontRef idx="minor">
          <a:schemeClr val="accent1"/>
        </a:fontRef>
      </xdr:style>
      <xdr:txBody>
        <a:bodyPr vertOverflow="clip" horzOverflow="clip" lIns="64487" tIns="64487" rIns="64487" bIns="64487" rtlCol="0" anchor="t"/>
        <a:lstStyle/>
        <a:p>
          <a:pPr>
            <a:lnSpc>
              <a:spcPct val="90000"/>
            </a:lnSpc>
            <a:buNone/>
          </a:pPr>
          <a:r>
            <a:rPr lang="fr-FR" sz="800" kern="100">
              <a:solidFill>
                <a:srgbClr val="4C4C4C"/>
              </a:solidFill>
              <a:effectLst/>
              <a:latin typeface="National Bold"/>
              <a:ea typeface="MinionPro-Regular"/>
              <a:cs typeface="National Bold"/>
            </a:rPr>
            <a:t>MA</a:t>
          </a:r>
          <a:r>
            <a:rPr lang="fr-FR" sz="800" kern="100">
              <a:solidFill>
                <a:srgbClr val="4C4C4C"/>
              </a:solidFill>
              <a:effectLst/>
              <a:latin typeface="National Bold"/>
              <a:ea typeface="MinionPro-Regular"/>
              <a:cs typeface="MinionPro-Regular"/>
            </a:rPr>
            <a:t>Î</a:t>
          </a:r>
          <a:r>
            <a:rPr lang="fr-FR" sz="800" kern="100">
              <a:solidFill>
                <a:srgbClr val="4C4C4C"/>
              </a:solidFill>
              <a:effectLst/>
              <a:latin typeface="National Bold"/>
              <a:ea typeface="MinionPro-Regular"/>
              <a:cs typeface="National Bold"/>
            </a:rPr>
            <a:t>TRE D'OUVRAGE</a:t>
          </a:r>
        </a:p>
        <a:p>
          <a:pPr>
            <a:lnSpc>
              <a:spcPct val="90000"/>
            </a:lnSpc>
            <a:buNone/>
          </a:pPr>
          <a:r>
            <a:rPr lang="fr-FR" sz="800" kern="100">
              <a:solidFill>
                <a:srgbClr val="4C4C4C"/>
              </a:solidFill>
              <a:effectLst/>
              <a:latin typeface="National Book"/>
              <a:ea typeface="MinionPro-Regular"/>
              <a:cs typeface="National Book"/>
            </a:rPr>
            <a:t>CENTRE HOSPITALIER HENRI LABORIT</a:t>
          </a:r>
        </a:p>
        <a:p>
          <a:pPr>
            <a:lnSpc>
              <a:spcPct val="90000"/>
            </a:lnSpc>
            <a:buNone/>
          </a:pPr>
          <a:r>
            <a:rPr lang="fr-FR" sz="800" kern="100">
              <a:solidFill>
                <a:srgbClr val="4C4C4C"/>
              </a:solidFill>
              <a:effectLst/>
              <a:latin typeface="National Book"/>
              <a:ea typeface="MinionPro-Regular"/>
              <a:cs typeface="National Book"/>
            </a:rPr>
            <a:t>370 avenue Jacques Cœur</a:t>
          </a:r>
          <a:r>
            <a:rPr lang="fr-FR" sz="800" kern="100">
              <a:solidFill>
                <a:srgbClr val="4C4C4C"/>
              </a:solidFill>
              <a:effectLst/>
              <a:latin typeface="National Book"/>
              <a:ea typeface="National Book"/>
              <a:cs typeface="National Book"/>
            </a:rPr>
            <a:t> </a:t>
          </a:r>
          <a:r>
            <a:rPr lang="fr-FR" sz="800" kern="100">
              <a:solidFill>
                <a:srgbClr val="4C4C4C"/>
              </a:solidFill>
              <a:effectLst/>
              <a:latin typeface="National Book"/>
              <a:ea typeface="MinionPro-Regular"/>
              <a:cs typeface="National Book"/>
            </a:rPr>
            <a:t>- CS 10587</a:t>
          </a:r>
        </a:p>
        <a:p>
          <a:pPr>
            <a:lnSpc>
              <a:spcPct val="90000"/>
            </a:lnSpc>
            <a:buNone/>
          </a:pPr>
          <a:r>
            <a:rPr lang="fr-FR" sz="800" kern="100">
              <a:solidFill>
                <a:srgbClr val="4C4C4C"/>
              </a:solidFill>
              <a:effectLst/>
              <a:latin typeface="National Book"/>
              <a:ea typeface="MinionPro-Regular"/>
              <a:cs typeface="National Book"/>
            </a:rPr>
            <a:t>86021</a:t>
          </a:r>
          <a:r>
            <a:rPr lang="fr-FR" sz="800" kern="100">
              <a:solidFill>
                <a:srgbClr val="4C4C4C"/>
              </a:solidFill>
              <a:effectLst/>
              <a:latin typeface="National Book"/>
              <a:ea typeface="National Book"/>
              <a:cs typeface="National Book"/>
            </a:rPr>
            <a:t> </a:t>
          </a:r>
          <a:r>
            <a:rPr lang="fr-FR" sz="800" kern="100">
              <a:solidFill>
                <a:srgbClr val="4C4C4C"/>
              </a:solidFill>
              <a:effectLst/>
              <a:latin typeface="National Book"/>
              <a:ea typeface="MinionPro-Regular"/>
              <a:cs typeface="National Book"/>
            </a:rPr>
            <a:t>POITIERS Cedex</a:t>
          </a:r>
        </a:p>
        <a:p>
          <a:pPr>
            <a:lnSpc>
              <a:spcPct val="90000"/>
            </a:lnSpc>
            <a:buNone/>
          </a:pPr>
          <a:r>
            <a:rPr lang="fr-FR" sz="800" kern="100">
              <a:solidFill>
                <a:srgbClr val="4C4C4C"/>
              </a:solidFill>
              <a:effectLst/>
              <a:latin typeface="National Book"/>
              <a:ea typeface="MinionPro-Regular"/>
              <a:cs typeface="National Book"/>
            </a:rPr>
            <a:t>tél :  05 49 44 57 57</a:t>
          </a:r>
        </a:p>
        <a:p>
          <a:pPr>
            <a:lnSpc>
              <a:spcPct val="90000"/>
            </a:lnSpc>
            <a:buNone/>
          </a:pPr>
          <a:r>
            <a:rPr lang="fr-FR" sz="800" kern="100">
              <a:solidFill>
                <a:srgbClr val="4C4C4C"/>
              </a:solidFill>
              <a:effectLst/>
              <a:latin typeface="National Book"/>
              <a:ea typeface="MinionPro-Regular"/>
              <a:cs typeface="National Book"/>
            </a:rPr>
            <a:t> </a:t>
          </a:r>
        </a:p>
        <a:p>
          <a:pPr>
            <a:lnSpc>
              <a:spcPct val="90000"/>
            </a:lnSpc>
            <a:buNone/>
          </a:pPr>
          <a:r>
            <a:rPr lang="fr-FR" sz="800" kern="100">
              <a:solidFill>
                <a:srgbClr val="4C4C4C"/>
              </a:solidFill>
              <a:effectLst/>
              <a:latin typeface="National Book"/>
              <a:ea typeface="MinionPro-Regular"/>
              <a:cs typeface="National Book"/>
            </a:rPr>
            <a:t> </a:t>
          </a:r>
        </a:p>
        <a:p>
          <a:pPr>
            <a:lnSpc>
              <a:spcPct val="90000"/>
            </a:lnSpc>
            <a:buNone/>
          </a:pPr>
          <a:r>
            <a:rPr lang="fr-FR" sz="800" kern="100">
              <a:solidFill>
                <a:srgbClr val="4C4C4C"/>
              </a:solidFill>
              <a:effectLst/>
              <a:latin typeface="National Book"/>
              <a:ea typeface="MinionPro-Regular"/>
              <a:cs typeface="National Book"/>
            </a:rPr>
            <a:t>CONTRÔLEUR TECHNIQUE : </a:t>
          </a:r>
        </a:p>
        <a:p>
          <a:pPr>
            <a:lnSpc>
              <a:spcPct val="90000"/>
            </a:lnSpc>
            <a:buNone/>
          </a:pPr>
          <a:r>
            <a:rPr lang="fr-FR" sz="800" kern="100">
              <a:solidFill>
                <a:srgbClr val="4C4C4C"/>
              </a:solidFill>
              <a:effectLst/>
              <a:latin typeface="National Book"/>
              <a:ea typeface="MinionPro-Regular"/>
              <a:cs typeface="National Book"/>
            </a:rPr>
            <a:t>COORDONNATEUR SPS : </a:t>
          </a:r>
        </a:p>
        <a:p>
          <a:pPr algn="ctr"/>
          <a:endParaRPr sz="1400">
            <a:solidFill>
              <a:srgbClr val="000000"/>
            </a:solidFill>
            <a:latin typeface="Arial"/>
          </a:endParaRPr>
        </a:p>
      </xdr:txBody>
    </xdr:sp>
    <xdr:clientData/>
  </xdr:absoluteAnchor>
  <xdr:absoluteAnchor>
    <xdr:pos x="3715870" y="6450106"/>
    <xdr:ext cx="2734235" cy="1378323"/>
    <xdr:sp macro="" textlink="">
      <xdr:nvSpPr>
        <xdr:cNvPr id="10" name="Forme12">
          <a:extLst>
            <a:ext uri="{FF2B5EF4-FFF2-40B4-BE49-F238E27FC236}">
              <a16:creationId xmlns:a16="http://schemas.microsoft.com/office/drawing/2014/main" id="{0D91C0E9-7DC7-45BC-8AEC-5EDBB8FC6A03}"/>
            </a:ext>
          </a:extLst>
        </xdr:cNvPr>
        <xdr:cNvSpPr/>
      </xdr:nvSpPr>
      <xdr:spPr>
        <a:xfrm>
          <a:off x="3715870" y="6450106"/>
          <a:ext cx="2734235" cy="1378323"/>
        </a:xfrm>
        <a:prstGeom prst="rect">
          <a:avLst/>
        </a:prstGeom>
        <a:solidFill>
          <a:schemeClr val="bg1"/>
        </a:solidFill>
        <a:ln>
          <a:noFill/>
        </a:ln>
      </xdr:spPr>
      <xdr:style>
        <a:lnRef idx="2">
          <a:schemeClr val="accent1">
            <a:shade val="50000"/>
          </a:schemeClr>
        </a:lnRef>
        <a:fillRef idx="0">
          <a:scrgbClr r="0" g="0" b="0"/>
        </a:fillRef>
        <a:effectRef idx="0">
          <a:schemeClr val="accent1"/>
        </a:effectRef>
        <a:fontRef idx="minor">
          <a:schemeClr val="accent1"/>
        </a:fontRef>
      </xdr:style>
      <xdr:txBody>
        <a:bodyPr vertOverflow="clip" horzOverflow="clip" lIns="64487" tIns="64487" rIns="64487" bIns="64487" rtlCol="0" anchor="t"/>
        <a:lstStyle/>
        <a:p>
          <a:pPr>
            <a:lnSpc>
              <a:spcPct val="90000"/>
            </a:lnSpc>
            <a:buNone/>
          </a:pPr>
          <a:r>
            <a:rPr lang="fr-FR" sz="800" kern="100">
              <a:solidFill>
                <a:srgbClr val="4C4C4C"/>
              </a:solidFill>
              <a:effectLst/>
              <a:latin typeface="National Bold"/>
              <a:ea typeface="MinionPro-Regular"/>
              <a:cs typeface="National Bold"/>
            </a:rPr>
            <a:t>MA</a:t>
          </a:r>
          <a:r>
            <a:rPr lang="fr-FR" sz="800" kern="100">
              <a:solidFill>
                <a:srgbClr val="4C4C4C"/>
              </a:solidFill>
              <a:effectLst/>
              <a:latin typeface="National Bold"/>
              <a:ea typeface="MinionPro-Regular"/>
              <a:cs typeface="MinionPro-Regular"/>
            </a:rPr>
            <a:t>Î</a:t>
          </a:r>
          <a:r>
            <a:rPr lang="fr-FR" sz="800" kern="100">
              <a:solidFill>
                <a:srgbClr val="4C4C4C"/>
              </a:solidFill>
              <a:effectLst/>
              <a:latin typeface="National Bold"/>
              <a:ea typeface="MinionPro-Regular"/>
              <a:cs typeface="National Bold"/>
            </a:rPr>
            <a:t>TRE D'</a:t>
          </a:r>
          <a:r>
            <a:rPr lang="fr-FR" sz="800" kern="100">
              <a:solidFill>
                <a:srgbClr val="4C4C4C"/>
              </a:solidFill>
              <a:effectLst/>
              <a:latin typeface="National Bold"/>
              <a:ea typeface="MinionPro-Regular"/>
              <a:cs typeface="MinionPro-Regular"/>
            </a:rPr>
            <a:t>Œ</a:t>
          </a:r>
          <a:r>
            <a:rPr lang="fr-FR" sz="800" kern="100">
              <a:solidFill>
                <a:srgbClr val="4C4C4C"/>
              </a:solidFill>
              <a:effectLst/>
              <a:latin typeface="National Bold"/>
              <a:ea typeface="MinionPro-Regular"/>
              <a:cs typeface="National Bold"/>
            </a:rPr>
            <a:t>UVRE</a:t>
          </a:r>
        </a:p>
        <a:p>
          <a:pPr>
            <a:lnSpc>
              <a:spcPct val="90000"/>
            </a:lnSpc>
            <a:buNone/>
          </a:pPr>
          <a:r>
            <a:rPr lang="fr-FR" sz="800" kern="100">
              <a:solidFill>
                <a:srgbClr val="4C4C4C"/>
              </a:solidFill>
              <a:effectLst/>
              <a:latin typeface="National Book"/>
              <a:ea typeface="MinionPro-Regular"/>
              <a:cs typeface="National Book"/>
            </a:rPr>
            <a:t>ARCHITECTE MANDATAIRE : MÛRISSERIE</a:t>
          </a:r>
        </a:p>
        <a:p>
          <a:pPr>
            <a:lnSpc>
              <a:spcPct val="90000"/>
            </a:lnSpc>
            <a:buNone/>
          </a:pPr>
          <a:r>
            <a:rPr lang="fr-FR" sz="800" kern="100">
              <a:solidFill>
                <a:srgbClr val="4C4C4C"/>
              </a:solidFill>
              <a:effectLst/>
              <a:latin typeface="National Book"/>
              <a:ea typeface="MinionPro-Regular"/>
              <a:cs typeface="National Book"/>
            </a:rPr>
            <a:t>BUREAUX D’ÉTUDES</a:t>
          </a:r>
        </a:p>
        <a:p>
          <a:pPr>
            <a:lnSpc>
              <a:spcPct val="90000"/>
            </a:lnSpc>
            <a:buNone/>
          </a:pPr>
          <a:r>
            <a:rPr lang="fr-FR" sz="800" kern="100">
              <a:solidFill>
                <a:srgbClr val="4C4C4C"/>
              </a:solidFill>
              <a:effectLst/>
              <a:latin typeface="National Book"/>
              <a:ea typeface="MinionPro-Regular"/>
              <a:cs typeface="National Book"/>
            </a:rPr>
            <a:t>Économiste + OPC : CABINET MARET</a:t>
          </a:r>
        </a:p>
        <a:p>
          <a:pPr>
            <a:lnSpc>
              <a:spcPct val="90000"/>
            </a:lnSpc>
            <a:buNone/>
          </a:pPr>
          <a:r>
            <a:rPr lang="fr-FR" sz="800" kern="100">
              <a:solidFill>
                <a:srgbClr val="4C4C4C"/>
              </a:solidFill>
              <a:effectLst/>
              <a:latin typeface="National Book"/>
              <a:ea typeface="MinionPro-Regular"/>
              <a:cs typeface="National Book"/>
            </a:rPr>
            <a:t>BE Fluides, énergies, therm, élec, sécu inc. : ISOCRATE</a:t>
          </a:r>
        </a:p>
        <a:p>
          <a:pPr>
            <a:lnSpc>
              <a:spcPct val="90000"/>
            </a:lnSpc>
            <a:buNone/>
          </a:pPr>
          <a:r>
            <a:rPr lang="fr-FR" sz="800" kern="100">
              <a:solidFill>
                <a:srgbClr val="4C4C4C"/>
              </a:solidFill>
              <a:effectLst/>
              <a:latin typeface="National Book"/>
              <a:ea typeface="MinionPro-Regular"/>
              <a:cs typeface="National Book"/>
            </a:rPr>
            <a:t>BE Structure : AREST</a:t>
          </a:r>
        </a:p>
        <a:p>
          <a:pPr>
            <a:lnSpc>
              <a:spcPct val="90000"/>
            </a:lnSpc>
            <a:buNone/>
          </a:pPr>
          <a:r>
            <a:rPr lang="fr-FR" sz="800" kern="100">
              <a:solidFill>
                <a:srgbClr val="4C4C4C"/>
              </a:solidFill>
              <a:effectLst/>
              <a:latin typeface="National Book"/>
              <a:ea typeface="MinionPro-Regular"/>
              <a:cs typeface="National Book"/>
            </a:rPr>
            <a:t>VRD : SIT&amp;A CONSEIL</a:t>
          </a:r>
        </a:p>
        <a:p>
          <a:pPr>
            <a:lnSpc>
              <a:spcPct val="90000"/>
            </a:lnSpc>
            <a:buNone/>
          </a:pPr>
          <a:r>
            <a:rPr lang="fr-FR" sz="800" kern="100">
              <a:solidFill>
                <a:srgbClr val="4C4C4C"/>
              </a:solidFill>
              <a:effectLst/>
              <a:latin typeface="National Book"/>
              <a:ea typeface="MinionPro-Regular"/>
              <a:cs typeface="National Book"/>
            </a:rPr>
            <a:t>BE Acoustique : ITAC </a:t>
          </a:r>
        </a:p>
        <a:p>
          <a:pPr algn="ctr"/>
          <a:endParaRPr sz="1400">
            <a:solidFill>
              <a:srgbClr val="000000"/>
            </a:solidFill>
            <a:latin typeface="Arial"/>
          </a:endParaRPr>
        </a:p>
        <a:p>
          <a:pPr algn="ctr"/>
          <a:endParaRPr sz="1400">
            <a:solidFill>
              <a:srgbClr val="000000"/>
            </a:solidFill>
            <a:latin typeface="Arial"/>
          </a:endParaRPr>
        </a:p>
      </xdr:txBody>
    </xdr:sp>
    <xdr:clientData/>
  </xdr:absoluteAnchor>
  <xdr:twoCellAnchor>
    <xdr:from>
      <xdr:col>0</xdr:col>
      <xdr:colOff>2792506</xdr:colOff>
      <xdr:row>34</xdr:row>
      <xdr:rowOff>126066</xdr:rowOff>
    </xdr:from>
    <xdr:to>
      <xdr:col>0</xdr:col>
      <xdr:colOff>3249706</xdr:colOff>
      <xdr:row>37</xdr:row>
      <xdr:rowOff>11766</xdr:rowOff>
    </xdr:to>
    <xdr:pic>
      <xdr:nvPicPr>
        <xdr:cNvPr id="11" name="Image 10">
          <a:extLst>
            <a:ext uri="{FF2B5EF4-FFF2-40B4-BE49-F238E27FC236}">
              <a16:creationId xmlns:a16="http://schemas.microsoft.com/office/drawing/2014/main" id="{C2EDB7EF-7908-427D-9281-44AD7FC7D51F}"/>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l="-87" t="-87" r="-87" b="-87"/>
        <a:stretch>
          <a:fillRect/>
        </a:stretch>
      </xdr:blipFill>
      <xdr:spPr bwMode="auto">
        <a:xfrm>
          <a:off x="716056" y="6603066"/>
          <a:ext cx="0" cy="457200"/>
        </a:xfrm>
        <a:prstGeom prst="rect">
          <a:avLst/>
        </a:prstGeom>
        <a:solidFill>
          <a:srgbClr val="FFFFFF">
            <a:alpha val="0"/>
          </a:srgbClr>
        </a:solidFill>
        <a:ln>
          <a:noFill/>
        </a:ln>
        <a:extLs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6181725</xdr:colOff>
      <xdr:row>38</xdr:row>
      <xdr:rowOff>57150</xdr:rowOff>
    </xdr:from>
    <xdr:to>
      <xdr:col>0</xdr:col>
      <xdr:colOff>6410325</xdr:colOff>
      <xdr:row>38</xdr:row>
      <xdr:rowOff>114300</xdr:rowOff>
    </xdr:to>
    <xdr:pic>
      <xdr:nvPicPr>
        <xdr:cNvPr id="12" name="Image 11">
          <a:extLst>
            <a:ext uri="{FF2B5EF4-FFF2-40B4-BE49-F238E27FC236}">
              <a16:creationId xmlns:a16="http://schemas.microsoft.com/office/drawing/2014/main" id="{64411CC9-8EA6-4F27-8A7F-186D9FBC644A}"/>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l="-3" t="-12" r="-3" b="-12"/>
        <a:stretch>
          <a:fillRect/>
        </a:stretch>
      </xdr:blipFill>
      <xdr:spPr bwMode="auto">
        <a:xfrm>
          <a:off x="714375" y="7296150"/>
          <a:ext cx="0" cy="57150"/>
        </a:xfrm>
        <a:prstGeom prst="rect">
          <a:avLst/>
        </a:prstGeom>
        <a:solidFill>
          <a:srgbClr val="FFFFFF">
            <a:alpha val="0"/>
          </a:srgbClr>
        </a:solidFill>
        <a:ln>
          <a:noFill/>
        </a:ln>
        <a:extLs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6238875</xdr:colOff>
      <xdr:row>37</xdr:row>
      <xdr:rowOff>139024</xdr:rowOff>
    </xdr:from>
    <xdr:to>
      <xdr:col>0</xdr:col>
      <xdr:colOff>6343650</xdr:colOff>
      <xdr:row>38</xdr:row>
      <xdr:rowOff>34249</xdr:rowOff>
    </xdr:to>
    <xdr:pic>
      <xdr:nvPicPr>
        <xdr:cNvPr id="13" name="Image 12">
          <a:extLst>
            <a:ext uri="{FF2B5EF4-FFF2-40B4-BE49-F238E27FC236}">
              <a16:creationId xmlns:a16="http://schemas.microsoft.com/office/drawing/2014/main" id="{FD06A132-55A0-4CB5-9792-63D4ADDF9BF5}"/>
            </a:ext>
          </a:extLst>
        </xdr:cNvPr>
        <xdr:cNvPicPr>
          <a:picLocks noChangeAspect="1" noChangeArrowheads="1"/>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l="-49" t="-60" r="-49" b="-60"/>
        <a:stretch>
          <a:fillRect/>
        </a:stretch>
      </xdr:blipFill>
      <xdr:spPr bwMode="auto">
        <a:xfrm>
          <a:off x="714375" y="7187524"/>
          <a:ext cx="0" cy="85725"/>
        </a:xfrm>
        <a:prstGeom prst="rect">
          <a:avLst/>
        </a:prstGeom>
        <a:solidFill>
          <a:srgbClr val="FFFFFF">
            <a:alpha val="0"/>
          </a:srgbClr>
        </a:solidFill>
        <a:ln>
          <a:noFill/>
        </a:ln>
        <a:extLs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6191250</xdr:colOff>
      <xdr:row>37</xdr:row>
      <xdr:rowOff>49449</xdr:rowOff>
    </xdr:from>
    <xdr:to>
      <xdr:col>0</xdr:col>
      <xdr:colOff>6381750</xdr:colOff>
      <xdr:row>37</xdr:row>
      <xdr:rowOff>106599</xdr:rowOff>
    </xdr:to>
    <xdr:pic>
      <xdr:nvPicPr>
        <xdr:cNvPr id="14" name="Image 13">
          <a:extLst>
            <a:ext uri="{FF2B5EF4-FFF2-40B4-BE49-F238E27FC236}">
              <a16:creationId xmlns:a16="http://schemas.microsoft.com/office/drawing/2014/main" id="{6BBF1E06-7B6A-4863-8FE8-DC3B5327868D}"/>
            </a:ext>
          </a:extLst>
        </xdr:cNvPr>
        <xdr:cNvPicPr>
          <a:picLocks noChangeAspect="1" noChangeArrowheads="1"/>
        </xdr:cNvPicPr>
      </xdr:nvPicPr>
      <xdr:blipFill>
        <a:blip xmlns:r="http://schemas.openxmlformats.org/officeDocument/2006/relationships" r:embed="rId6" cstate="print">
          <a:extLst>
            <a:ext uri="{28A0092B-C50C-407E-A947-70E740481C1C}">
              <a14:useLocalDpi xmlns:a14="http://schemas.microsoft.com/office/drawing/2010/main" val="0"/>
            </a:ext>
          </a:extLst>
        </a:blip>
        <a:srcRect l="-8" t="-27" r="-8" b="-27"/>
        <a:stretch>
          <a:fillRect/>
        </a:stretch>
      </xdr:blipFill>
      <xdr:spPr bwMode="auto">
        <a:xfrm>
          <a:off x="714375" y="7097949"/>
          <a:ext cx="0" cy="57150"/>
        </a:xfrm>
        <a:prstGeom prst="rect">
          <a:avLst/>
        </a:prstGeom>
        <a:solidFill>
          <a:srgbClr val="FFFFFF">
            <a:alpha val="0"/>
          </a:srgbClr>
        </a:solidFill>
        <a:ln>
          <a:noFill/>
        </a:ln>
        <a:extLs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6242928</xdr:colOff>
      <xdr:row>36</xdr:row>
      <xdr:rowOff>97277</xdr:rowOff>
    </xdr:from>
    <xdr:to>
      <xdr:col>0</xdr:col>
      <xdr:colOff>6357228</xdr:colOff>
      <xdr:row>37</xdr:row>
      <xdr:rowOff>11552</xdr:rowOff>
    </xdr:to>
    <xdr:pic>
      <xdr:nvPicPr>
        <xdr:cNvPr id="15" name="Image 14">
          <a:extLst>
            <a:ext uri="{FF2B5EF4-FFF2-40B4-BE49-F238E27FC236}">
              <a16:creationId xmlns:a16="http://schemas.microsoft.com/office/drawing/2014/main" id="{FB103EC8-0688-4E26-9DF7-5FB1643F2FFF}"/>
            </a:ext>
          </a:extLst>
        </xdr:cNvPr>
        <xdr:cNvPicPr>
          <a:picLocks noChangeAspect="1" noChangeArrowheads="1"/>
        </xdr:cNvPicPr>
      </xdr:nvPicPr>
      <xdr:blipFill>
        <a:blip xmlns:r="http://schemas.openxmlformats.org/officeDocument/2006/relationships" r:embed="rId7" cstate="print">
          <a:extLst>
            <a:ext uri="{28A0092B-C50C-407E-A947-70E740481C1C}">
              <a14:useLocalDpi xmlns:a14="http://schemas.microsoft.com/office/drawing/2010/main" val="0"/>
            </a:ext>
          </a:extLst>
        </a:blip>
        <a:srcRect l="-50" t="-52" r="-50" b="-52"/>
        <a:stretch>
          <a:fillRect/>
        </a:stretch>
      </xdr:blipFill>
      <xdr:spPr bwMode="auto">
        <a:xfrm>
          <a:off x="718428" y="6955277"/>
          <a:ext cx="0" cy="104775"/>
        </a:xfrm>
        <a:prstGeom prst="rect">
          <a:avLst/>
        </a:prstGeom>
        <a:solidFill>
          <a:srgbClr val="FFFFFF">
            <a:alpha val="0"/>
          </a:srgbClr>
        </a:solidFill>
        <a:ln>
          <a:noFill/>
        </a:ln>
        <a:extLs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6128989</xdr:colOff>
      <xdr:row>34</xdr:row>
      <xdr:rowOff>146824</xdr:rowOff>
    </xdr:from>
    <xdr:to>
      <xdr:col>0</xdr:col>
      <xdr:colOff>6500464</xdr:colOff>
      <xdr:row>35</xdr:row>
      <xdr:rowOff>61099</xdr:rowOff>
    </xdr:to>
    <xdr:pic>
      <xdr:nvPicPr>
        <xdr:cNvPr id="16" name="Image 15">
          <a:extLst>
            <a:ext uri="{FF2B5EF4-FFF2-40B4-BE49-F238E27FC236}">
              <a16:creationId xmlns:a16="http://schemas.microsoft.com/office/drawing/2014/main" id="{E4A8D767-70AB-4BFD-BBA1-A1EA6B4CF517}"/>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l="-24" t="-87" r="-24" b="-87"/>
        <a:stretch>
          <a:fillRect/>
        </a:stretch>
      </xdr:blipFill>
      <xdr:spPr bwMode="auto">
        <a:xfrm>
          <a:off x="718789" y="6623824"/>
          <a:ext cx="0" cy="104775"/>
        </a:xfrm>
        <a:prstGeom prst="rect">
          <a:avLst/>
        </a:prstGeom>
        <a:solidFill>
          <a:srgbClr val="FFFFFF">
            <a:alpha val="0"/>
          </a:srgbClr>
        </a:solidFill>
        <a:ln>
          <a:noFill/>
        </a:ln>
        <a:extLs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6243521</xdr:colOff>
      <xdr:row>35</xdr:row>
      <xdr:rowOff>164713</xdr:rowOff>
    </xdr:from>
    <xdr:to>
      <xdr:col>0</xdr:col>
      <xdr:colOff>6357821</xdr:colOff>
      <xdr:row>36</xdr:row>
      <xdr:rowOff>98038</xdr:rowOff>
    </xdr:to>
    <xdr:pic>
      <xdr:nvPicPr>
        <xdr:cNvPr id="17" name="Image 16">
          <a:extLst>
            <a:ext uri="{FF2B5EF4-FFF2-40B4-BE49-F238E27FC236}">
              <a16:creationId xmlns:a16="http://schemas.microsoft.com/office/drawing/2014/main" id="{57281F26-F26D-4C0B-84CA-DC8E728C11D1}"/>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l="-60" t="-55" r="-60" b="-55"/>
        <a:stretch>
          <a:fillRect/>
        </a:stretch>
      </xdr:blipFill>
      <xdr:spPr bwMode="auto">
        <a:xfrm>
          <a:off x="719021" y="6832213"/>
          <a:ext cx="0" cy="123825"/>
        </a:xfrm>
        <a:prstGeom prst="rect">
          <a:avLst/>
        </a:prstGeom>
        <a:solidFill>
          <a:srgbClr val="FFFFFF">
            <a:alpha val="0"/>
          </a:srgbClr>
        </a:solidFill>
        <a:ln>
          <a:noFill/>
        </a:ln>
        <a:extLs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hème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pagesperso-orange.fr/jardin-sec/Pages%20photos/Phlomis%20%27Edward%20Bowles%27.htm"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7F9653-D76D-46AB-B79C-2DCD1EB8A657}">
  <sheetPr>
    <pageSetUpPr fitToPage="1"/>
  </sheetPr>
  <dimension ref="A1"/>
  <sheetViews>
    <sheetView showGridLines="0" topLeftCell="A10" zoomScaleNormal="100" zoomScalePageLayoutView="85" workbookViewId="0">
      <selection activeCell="C25" sqref="C25"/>
    </sheetView>
  </sheetViews>
  <sheetFormatPr baseColWidth="10" defaultColWidth="10.7109375" defaultRowHeight="15" x14ac:dyDescent="0.25"/>
  <cols>
    <col min="1" max="1" width="111.28515625" style="1" customWidth="1"/>
    <col min="2" max="2" width="10.7109375" style="1" customWidth="1"/>
    <col min="3" max="16384" width="10.7109375" style="1"/>
  </cols>
  <sheetData/>
  <printOptions horizontalCentered="1"/>
  <pageMargins left="0.08" right="0.08" top="0.06" bottom="0.08" header="0.76" footer="0.76"/>
  <pageSetup paperSize="9" scale="9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B2AD6F-48B0-4B41-8DD4-C8CD581EF27F}">
  <sheetPr transitionEvaluation="1"/>
  <dimension ref="A1:I542"/>
  <sheetViews>
    <sheetView showZeros="0" tabSelected="1" zoomScale="118" zoomScaleNormal="118" zoomScaleSheetLayoutView="75" workbookViewId="0">
      <pane ySplit="1230" activePane="bottomLeft"/>
      <selection activeCell="G1" sqref="G1:I1048576"/>
      <selection pane="bottomLeft" activeCell="E8" sqref="E8"/>
    </sheetView>
  </sheetViews>
  <sheetFormatPr baseColWidth="10" defaultRowHeight="12.75" customHeight="1" x14ac:dyDescent="0.25"/>
  <cols>
    <col min="1" max="1" width="7.85546875" style="2" customWidth="1"/>
    <col min="2" max="2" width="59.85546875" style="2" customWidth="1"/>
    <col min="3" max="3" width="10" style="6" bestFit="1" customWidth="1"/>
    <col min="4" max="4" width="5.140625" style="5" customWidth="1"/>
    <col min="5" max="5" width="12.7109375" style="3" customWidth="1"/>
    <col min="6" max="6" width="16.140625" style="4" bestFit="1" customWidth="1"/>
    <col min="7" max="7" width="17.7109375" style="4" customWidth="1"/>
    <col min="8" max="8" width="11.42578125" style="3"/>
    <col min="9" max="16384" width="11.42578125" style="2"/>
  </cols>
  <sheetData>
    <row r="1" spans="1:8" s="34" customFormat="1" ht="20.100000000000001" customHeight="1" x14ac:dyDescent="0.25">
      <c r="A1" s="131" t="s">
        <v>625</v>
      </c>
      <c r="B1" s="131"/>
      <c r="C1" s="130"/>
      <c r="D1" s="129"/>
      <c r="E1" s="129"/>
      <c r="F1" s="128"/>
      <c r="G1" s="16"/>
      <c r="H1" s="127"/>
    </row>
    <row r="2" spans="1:8" s="5" customFormat="1" ht="20.100000000000001" customHeight="1" x14ac:dyDescent="0.25">
      <c r="A2" s="13" t="s">
        <v>624</v>
      </c>
      <c r="B2" s="125" t="s">
        <v>623</v>
      </c>
      <c r="C2" s="126" t="s">
        <v>622</v>
      </c>
      <c r="D2" s="125" t="s">
        <v>621</v>
      </c>
      <c r="E2" s="125" t="s">
        <v>620</v>
      </c>
      <c r="F2" s="124" t="s">
        <v>3</v>
      </c>
      <c r="G2" s="123"/>
      <c r="H2" s="38"/>
    </row>
    <row r="3" spans="1:8" ht="14.1" customHeight="1" x14ac:dyDescent="0.25">
      <c r="A3" s="28" t="s">
        <v>8</v>
      </c>
      <c r="B3" s="28" t="s">
        <v>176</v>
      </c>
      <c r="C3" s="64"/>
      <c r="D3" s="5" t="s">
        <v>6</v>
      </c>
      <c r="E3" s="25"/>
      <c r="F3" s="24"/>
      <c r="G3" s="19"/>
    </row>
    <row r="4" spans="1:8" ht="14.1" customHeight="1" x14ac:dyDescent="0.25">
      <c r="A4" s="28" t="s">
        <v>619</v>
      </c>
      <c r="B4" s="18" t="s">
        <v>618</v>
      </c>
      <c r="C4" s="64"/>
      <c r="D4" s="5" t="s">
        <v>6</v>
      </c>
      <c r="E4" s="25"/>
      <c r="F4" s="24">
        <f t="shared" ref="F4:F11" si="0">$C4*E4</f>
        <v>0</v>
      </c>
      <c r="G4" s="7"/>
      <c r="H4" s="122"/>
    </row>
    <row r="5" spans="1:8" ht="14.1" customHeight="1" x14ac:dyDescent="0.25">
      <c r="A5" s="28"/>
      <c r="B5" s="18"/>
      <c r="C5" s="64"/>
      <c r="E5" s="25"/>
      <c r="F5" s="24">
        <f t="shared" si="0"/>
        <v>0</v>
      </c>
      <c r="G5" s="19"/>
    </row>
    <row r="6" spans="1:8" ht="14.1" customHeight="1" x14ac:dyDescent="0.25">
      <c r="A6" s="28" t="s">
        <v>617</v>
      </c>
      <c r="B6" s="28" t="s">
        <v>616</v>
      </c>
      <c r="C6" s="64">
        <v>1</v>
      </c>
      <c r="D6" s="45" t="s">
        <v>198</v>
      </c>
      <c r="E6" s="25"/>
      <c r="F6" s="24">
        <f t="shared" si="0"/>
        <v>0</v>
      </c>
      <c r="G6" s="19"/>
    </row>
    <row r="7" spans="1:8" ht="38.25" x14ac:dyDescent="0.25">
      <c r="A7" s="28"/>
      <c r="B7" s="121" t="s">
        <v>615</v>
      </c>
      <c r="C7" s="64"/>
      <c r="E7" s="25"/>
      <c r="F7" s="24">
        <f t="shared" si="0"/>
        <v>0</v>
      </c>
      <c r="G7" s="19"/>
    </row>
    <row r="8" spans="1:8" ht="14.1" customHeight="1" x14ac:dyDescent="0.25">
      <c r="A8" s="28"/>
      <c r="B8" s="28"/>
      <c r="C8" s="64"/>
      <c r="E8" s="25"/>
      <c r="F8" s="24">
        <f t="shared" si="0"/>
        <v>0</v>
      </c>
      <c r="G8" s="19"/>
    </row>
    <row r="9" spans="1:8" ht="14.1" customHeight="1" x14ac:dyDescent="0.25">
      <c r="A9" s="28" t="s">
        <v>614</v>
      </c>
      <c r="B9" s="28" t="s">
        <v>613</v>
      </c>
      <c r="C9" s="64">
        <v>1</v>
      </c>
      <c r="D9" s="45" t="s">
        <v>198</v>
      </c>
      <c r="E9" s="25"/>
      <c r="F9" s="24">
        <f t="shared" si="0"/>
        <v>0</v>
      </c>
      <c r="G9" s="19"/>
    </row>
    <row r="10" spans="1:8" x14ac:dyDescent="0.25">
      <c r="A10" s="28" t="s">
        <v>612</v>
      </c>
      <c r="B10" s="57" t="s">
        <v>611</v>
      </c>
      <c r="C10" s="64">
        <v>100</v>
      </c>
      <c r="D10" s="5" t="s">
        <v>105</v>
      </c>
      <c r="E10" s="25"/>
      <c r="F10" s="24">
        <f t="shared" si="0"/>
        <v>0</v>
      </c>
      <c r="G10" s="7"/>
    </row>
    <row r="11" spans="1:8" ht="14.1" customHeight="1" x14ac:dyDescent="0.25">
      <c r="A11" s="28" t="s">
        <v>610</v>
      </c>
      <c r="B11" s="28" t="s">
        <v>609</v>
      </c>
      <c r="C11" s="64">
        <v>200</v>
      </c>
      <c r="D11" s="5" t="s">
        <v>105</v>
      </c>
      <c r="E11" s="25"/>
      <c r="F11" s="24">
        <f t="shared" si="0"/>
        <v>0</v>
      </c>
      <c r="G11" s="19"/>
    </row>
    <row r="12" spans="1:8" ht="14.1" customHeight="1" x14ac:dyDescent="0.25">
      <c r="A12" s="28"/>
      <c r="B12" s="28" t="s">
        <v>608</v>
      </c>
      <c r="C12" s="64">
        <v>1</v>
      </c>
      <c r="D12" s="45" t="s">
        <v>198</v>
      </c>
      <c r="E12" s="38" t="s">
        <v>12</v>
      </c>
      <c r="F12" s="24" t="s">
        <v>401</v>
      </c>
      <c r="G12" s="19"/>
    </row>
    <row r="13" spans="1:8" ht="14.1" customHeight="1" x14ac:dyDescent="0.25">
      <c r="A13" s="28" t="s">
        <v>607</v>
      </c>
      <c r="B13" s="28" t="s">
        <v>606</v>
      </c>
      <c r="C13" s="64">
        <v>1</v>
      </c>
      <c r="D13" s="45" t="s">
        <v>198</v>
      </c>
      <c r="E13" s="25"/>
      <c r="F13" s="24">
        <f>$C13*E13</f>
        <v>0</v>
      </c>
      <c r="G13" s="19"/>
    </row>
    <row r="14" spans="1:8" ht="14.1" customHeight="1" x14ac:dyDescent="0.25">
      <c r="A14" s="28"/>
      <c r="B14" s="28"/>
      <c r="C14" s="64"/>
      <c r="E14" s="25"/>
      <c r="F14" s="24"/>
      <c r="G14" s="19"/>
    </row>
    <row r="15" spans="1:8" s="17" customFormat="1" ht="20.100000000000001" customHeight="1" x14ac:dyDescent="0.25">
      <c r="A15" s="108" t="s">
        <v>8</v>
      </c>
      <c r="B15" s="43" t="s">
        <v>605</v>
      </c>
      <c r="C15" s="107"/>
      <c r="D15" s="106" t="s">
        <v>6</v>
      </c>
      <c r="E15" s="105"/>
      <c r="F15" s="81">
        <f>SUM(F3:F14)</f>
        <v>0</v>
      </c>
      <c r="G15" s="7"/>
      <c r="H15" s="109"/>
    </row>
    <row r="16" spans="1:8" ht="14.1" customHeight="1" x14ac:dyDescent="0.25">
      <c r="A16" s="28"/>
      <c r="B16" s="28"/>
      <c r="C16" s="64"/>
      <c r="E16" s="25"/>
      <c r="F16" s="24"/>
      <c r="G16" s="19"/>
    </row>
    <row r="17" spans="1:8" ht="14.1" customHeight="1" x14ac:dyDescent="0.25">
      <c r="A17" s="28"/>
      <c r="B17" s="18" t="s">
        <v>604</v>
      </c>
      <c r="C17" s="64"/>
      <c r="D17" s="5" t="s">
        <v>6</v>
      </c>
      <c r="E17" s="25"/>
      <c r="F17" s="24">
        <f t="shared" ref="F17:F23" si="1">$C17*E17</f>
        <v>0</v>
      </c>
      <c r="G17" s="19"/>
    </row>
    <row r="18" spans="1:8" ht="14.1" customHeight="1" x14ac:dyDescent="0.25">
      <c r="A18" s="28"/>
      <c r="B18" s="18"/>
      <c r="C18" s="64"/>
      <c r="E18" s="25"/>
      <c r="F18" s="24">
        <f t="shared" si="1"/>
        <v>0</v>
      </c>
      <c r="G18" s="19"/>
    </row>
    <row r="19" spans="1:8" ht="14.1" customHeight="1" x14ac:dyDescent="0.25">
      <c r="A19" s="28" t="s">
        <v>579</v>
      </c>
      <c r="B19" s="28" t="s">
        <v>578</v>
      </c>
      <c r="C19" s="64">
        <f>(45*55*0.3)+(25*6*0.3)+(193*0.3)+5-0.4</f>
        <v>850</v>
      </c>
      <c r="D19" s="5" t="s">
        <v>148</v>
      </c>
      <c r="E19" s="25"/>
      <c r="F19" s="24">
        <f t="shared" si="1"/>
        <v>0</v>
      </c>
      <c r="G19" s="19"/>
    </row>
    <row r="20" spans="1:8" ht="25.5" x14ac:dyDescent="0.25">
      <c r="A20" s="28" t="s">
        <v>577</v>
      </c>
      <c r="B20" s="57" t="s">
        <v>576</v>
      </c>
      <c r="C20" s="64">
        <v>15</v>
      </c>
      <c r="D20" s="5" t="s">
        <v>16</v>
      </c>
      <c r="E20" s="25"/>
      <c r="F20" s="24">
        <f t="shared" si="1"/>
        <v>0</v>
      </c>
      <c r="G20" s="19"/>
    </row>
    <row r="21" spans="1:8" ht="14.1" customHeight="1" x14ac:dyDescent="0.25">
      <c r="A21" s="28" t="s">
        <v>575</v>
      </c>
      <c r="B21" s="28" t="s">
        <v>574</v>
      </c>
      <c r="C21" s="64">
        <v>40</v>
      </c>
      <c r="D21" s="5" t="s">
        <v>105</v>
      </c>
      <c r="E21" s="25"/>
      <c r="F21" s="24">
        <f t="shared" si="1"/>
        <v>0</v>
      </c>
      <c r="G21" s="19"/>
    </row>
    <row r="22" spans="1:8" s="70" customFormat="1" ht="14.1" customHeight="1" x14ac:dyDescent="0.25">
      <c r="A22" s="28" t="s">
        <v>573</v>
      </c>
      <c r="B22" s="28" t="s">
        <v>603</v>
      </c>
      <c r="C22" s="56"/>
      <c r="D22" s="45" t="s">
        <v>105</v>
      </c>
      <c r="E22" s="73"/>
      <c r="F22" s="24">
        <f t="shared" si="1"/>
        <v>0</v>
      </c>
      <c r="G22" s="19"/>
      <c r="H22" s="71"/>
    </row>
    <row r="23" spans="1:8" x14ac:dyDescent="0.25">
      <c r="A23" s="28" t="s">
        <v>602</v>
      </c>
      <c r="B23" s="57" t="s">
        <v>601</v>
      </c>
      <c r="C23" s="64">
        <v>10</v>
      </c>
      <c r="D23" s="5" t="s">
        <v>148</v>
      </c>
      <c r="E23" s="25"/>
      <c r="F23" s="24">
        <f t="shared" si="1"/>
        <v>0</v>
      </c>
      <c r="G23" s="19"/>
    </row>
    <row r="24" spans="1:8" x14ac:dyDescent="0.25">
      <c r="A24" s="28"/>
      <c r="B24" s="57" t="s">
        <v>600</v>
      </c>
      <c r="C24" s="64"/>
      <c r="E24" s="25"/>
      <c r="F24" s="24"/>
      <c r="G24" s="19"/>
    </row>
    <row r="25" spans="1:8" ht="14.1" customHeight="1" x14ac:dyDescent="0.25">
      <c r="A25" s="28" t="s">
        <v>599</v>
      </c>
      <c r="B25" s="28" t="s">
        <v>598</v>
      </c>
      <c r="C25" s="64">
        <v>1</v>
      </c>
      <c r="D25" s="5" t="s">
        <v>16</v>
      </c>
      <c r="E25" s="73"/>
      <c r="F25" s="24">
        <f t="shared" ref="F25:F32" si="2">$C25*E25</f>
        <v>0</v>
      </c>
      <c r="G25" s="19"/>
    </row>
    <row r="26" spans="1:8" ht="14.1" hidden="1" customHeight="1" x14ac:dyDescent="0.25">
      <c r="A26" s="28" t="s">
        <v>597</v>
      </c>
      <c r="B26" s="28" t="s">
        <v>596</v>
      </c>
      <c r="C26" s="64"/>
      <c r="D26" s="5" t="s">
        <v>16</v>
      </c>
      <c r="E26" s="73"/>
      <c r="F26" s="24">
        <f t="shared" si="2"/>
        <v>0</v>
      </c>
      <c r="G26" s="19"/>
    </row>
    <row r="27" spans="1:8" ht="14.1" customHeight="1" x14ac:dyDescent="0.25">
      <c r="A27" s="28" t="s">
        <v>595</v>
      </c>
      <c r="B27" s="28" t="s">
        <v>594</v>
      </c>
      <c r="C27" s="64">
        <v>1</v>
      </c>
      <c r="D27" s="5" t="s">
        <v>16</v>
      </c>
      <c r="E27" s="73"/>
      <c r="F27" s="24">
        <f t="shared" si="2"/>
        <v>0</v>
      </c>
      <c r="G27" s="19"/>
    </row>
    <row r="28" spans="1:8" ht="14.1" customHeight="1" x14ac:dyDescent="0.25">
      <c r="A28" s="28"/>
      <c r="B28" s="28"/>
      <c r="C28" s="64"/>
      <c r="E28" s="25"/>
      <c r="F28" s="24">
        <f t="shared" si="2"/>
        <v>0</v>
      </c>
      <c r="G28" s="19"/>
    </row>
    <row r="29" spans="1:8" ht="14.1" customHeight="1" x14ac:dyDescent="0.25">
      <c r="A29" s="28" t="s">
        <v>593</v>
      </c>
      <c r="B29" s="18" t="s">
        <v>592</v>
      </c>
      <c r="C29" s="64"/>
      <c r="E29" s="25"/>
      <c r="F29" s="24">
        <f t="shared" si="2"/>
        <v>0</v>
      </c>
      <c r="G29" s="19"/>
    </row>
    <row r="30" spans="1:8" ht="25.5" x14ac:dyDescent="0.25">
      <c r="A30" s="28"/>
      <c r="B30" s="57" t="s">
        <v>568</v>
      </c>
      <c r="C30" s="64"/>
      <c r="E30" s="25"/>
      <c r="F30" s="24">
        <f t="shared" si="2"/>
        <v>0</v>
      </c>
      <c r="G30" s="19"/>
    </row>
    <row r="31" spans="1:8" ht="14.1" customHeight="1" x14ac:dyDescent="0.25">
      <c r="A31" s="28"/>
      <c r="B31" s="18" t="s">
        <v>591</v>
      </c>
      <c r="C31" s="64"/>
      <c r="E31" s="25"/>
      <c r="F31" s="24">
        <f t="shared" si="2"/>
        <v>0</v>
      </c>
      <c r="G31" s="19"/>
    </row>
    <row r="32" spans="1:8" ht="14.1" customHeight="1" x14ac:dyDescent="0.25">
      <c r="A32" s="28" t="s">
        <v>567</v>
      </c>
      <c r="B32" s="28" t="s">
        <v>590</v>
      </c>
      <c r="C32" s="64">
        <f>(C73*0.3)+120+150+6+40+10-87+4</f>
        <v>750</v>
      </c>
      <c r="D32" s="5" t="s">
        <v>148</v>
      </c>
      <c r="E32" s="25"/>
      <c r="F32" s="24">
        <f t="shared" si="2"/>
        <v>0</v>
      </c>
      <c r="G32" s="19"/>
    </row>
    <row r="33" spans="1:8" ht="14.1" customHeight="1" x14ac:dyDescent="0.25">
      <c r="A33" s="28"/>
      <c r="B33" s="28" t="s">
        <v>589</v>
      </c>
      <c r="C33" s="64"/>
      <c r="E33" s="25"/>
      <c r="F33" s="24"/>
      <c r="G33" s="19"/>
    </row>
    <row r="34" spans="1:8" x14ac:dyDescent="0.25">
      <c r="A34" s="28"/>
      <c r="B34" s="57"/>
      <c r="C34" s="64"/>
      <c r="E34" s="25"/>
      <c r="F34" s="24"/>
      <c r="G34" s="19"/>
    </row>
    <row r="35" spans="1:8" ht="14.1" hidden="1" customHeight="1" x14ac:dyDescent="0.25">
      <c r="A35" s="28" t="s">
        <v>588</v>
      </c>
      <c r="B35" s="28" t="s">
        <v>587</v>
      </c>
      <c r="C35" s="64"/>
      <c r="D35" s="5" t="s">
        <v>148</v>
      </c>
      <c r="E35" s="25"/>
      <c r="F35" s="24">
        <f>$C35*E35</f>
        <v>0</v>
      </c>
      <c r="G35" s="19"/>
      <c r="H35" s="25"/>
    </row>
    <row r="36" spans="1:8" ht="14.1" customHeight="1" x14ac:dyDescent="0.25">
      <c r="A36" s="28" t="s">
        <v>586</v>
      </c>
      <c r="B36" s="18" t="s">
        <v>585</v>
      </c>
      <c r="C36" s="64"/>
      <c r="E36" s="25"/>
      <c r="F36" s="24">
        <f>$C36*E36</f>
        <v>0</v>
      </c>
      <c r="G36" s="19"/>
    </row>
    <row r="37" spans="1:8" ht="14.1" customHeight="1" x14ac:dyDescent="0.25">
      <c r="A37" s="28" t="s">
        <v>584</v>
      </c>
      <c r="B37" s="28" t="s">
        <v>583</v>
      </c>
      <c r="C37" s="64"/>
      <c r="D37" s="5" t="s">
        <v>148</v>
      </c>
      <c r="E37" s="25"/>
      <c r="F37" s="24">
        <f>$C37*E37</f>
        <v>0</v>
      </c>
      <c r="G37" s="19"/>
    </row>
    <row r="38" spans="1:8" ht="14.1" hidden="1" customHeight="1" x14ac:dyDescent="0.25">
      <c r="A38" s="28" t="s">
        <v>582</v>
      </c>
      <c r="B38" s="28" t="s">
        <v>581</v>
      </c>
      <c r="C38" s="64"/>
      <c r="D38" s="5" t="s">
        <v>13</v>
      </c>
      <c r="E38" s="25"/>
      <c r="F38" s="24">
        <f>$C38*E38</f>
        <v>0</v>
      </c>
      <c r="G38" s="19"/>
      <c r="H38" s="25"/>
    </row>
    <row r="39" spans="1:8" ht="14.1" customHeight="1" x14ac:dyDescent="0.25">
      <c r="A39" s="28"/>
      <c r="B39" s="28"/>
      <c r="C39" s="64"/>
      <c r="E39" s="25"/>
      <c r="F39" s="24"/>
      <c r="G39" s="19"/>
      <c r="H39" s="25"/>
    </row>
    <row r="40" spans="1:8" ht="14.1" customHeight="1" x14ac:dyDescent="0.25">
      <c r="A40" s="28"/>
      <c r="B40" s="18" t="s">
        <v>580</v>
      </c>
      <c r="C40" s="64"/>
      <c r="E40" s="25"/>
      <c r="F40" s="24"/>
      <c r="G40" s="19"/>
      <c r="H40" s="25"/>
    </row>
    <row r="41" spans="1:8" ht="14.1" customHeight="1" x14ac:dyDescent="0.25">
      <c r="A41" s="28" t="s">
        <v>579</v>
      </c>
      <c r="B41" s="28" t="s">
        <v>578</v>
      </c>
      <c r="C41" s="64">
        <f>C49*0.3-4.5</f>
        <v>330</v>
      </c>
      <c r="D41" s="5" t="s">
        <v>148</v>
      </c>
      <c r="E41" s="25"/>
      <c r="F41" s="24">
        <f t="shared" ref="F41:F53" si="3">$C41*E41</f>
        <v>0</v>
      </c>
      <c r="G41" s="19"/>
    </row>
    <row r="42" spans="1:8" ht="25.5" x14ac:dyDescent="0.25">
      <c r="A42" s="28" t="s">
        <v>577</v>
      </c>
      <c r="B42" s="57" t="s">
        <v>576</v>
      </c>
      <c r="C42" s="64">
        <v>3</v>
      </c>
      <c r="D42" s="5" t="s">
        <v>16</v>
      </c>
      <c r="E42" s="25"/>
      <c r="F42" s="24">
        <f t="shared" si="3"/>
        <v>0</v>
      </c>
      <c r="G42" s="19"/>
    </row>
    <row r="43" spans="1:8" ht="14.1" customHeight="1" x14ac:dyDescent="0.25">
      <c r="A43" s="28" t="s">
        <v>575</v>
      </c>
      <c r="B43" s="28" t="s">
        <v>574</v>
      </c>
      <c r="C43" s="64">
        <v>10</v>
      </c>
      <c r="D43" s="5" t="s">
        <v>105</v>
      </c>
      <c r="E43" s="25"/>
      <c r="F43" s="24">
        <f t="shared" si="3"/>
        <v>0</v>
      </c>
      <c r="G43" s="19"/>
    </row>
    <row r="44" spans="1:8" s="70" customFormat="1" ht="14.1" customHeight="1" x14ac:dyDescent="0.25">
      <c r="A44" s="28" t="s">
        <v>573</v>
      </c>
      <c r="B44" s="28" t="s">
        <v>572</v>
      </c>
      <c r="C44" s="56">
        <v>85</v>
      </c>
      <c r="D44" s="45" t="s">
        <v>105</v>
      </c>
      <c r="E44" s="73"/>
      <c r="F44" s="24">
        <f t="shared" si="3"/>
        <v>0</v>
      </c>
      <c r="G44" s="19"/>
      <c r="H44" s="71"/>
    </row>
    <row r="45" spans="1:8" s="70" customFormat="1" ht="14.1" customHeight="1" x14ac:dyDescent="0.25">
      <c r="A45" s="28" t="s">
        <v>571</v>
      </c>
      <c r="B45" s="28" t="s">
        <v>570</v>
      </c>
      <c r="C45" s="56">
        <v>20</v>
      </c>
      <c r="D45" s="45" t="s">
        <v>105</v>
      </c>
      <c r="E45" s="73"/>
      <c r="F45" s="24">
        <f t="shared" si="3"/>
        <v>0</v>
      </c>
      <c r="G45" s="19"/>
      <c r="H45" s="71"/>
    </row>
    <row r="46" spans="1:8" ht="14.1" customHeight="1" x14ac:dyDescent="0.25">
      <c r="A46" s="28"/>
      <c r="B46" s="28" t="s">
        <v>569</v>
      </c>
      <c r="C46" s="64"/>
      <c r="E46" s="25"/>
      <c r="F46" s="24">
        <f t="shared" si="3"/>
        <v>0</v>
      </c>
      <c r="G46" s="19"/>
    </row>
    <row r="47" spans="1:8" ht="25.5" hidden="1" x14ac:dyDescent="0.25">
      <c r="A47" s="28"/>
      <c r="B47" s="57" t="s">
        <v>568</v>
      </c>
      <c r="C47" s="64"/>
      <c r="E47" s="25"/>
      <c r="F47" s="24">
        <f t="shared" si="3"/>
        <v>0</v>
      </c>
      <c r="G47" s="19"/>
    </row>
    <row r="48" spans="1:8" ht="14.1" customHeight="1" x14ac:dyDescent="0.25">
      <c r="A48" s="28" t="s">
        <v>567</v>
      </c>
      <c r="B48" s="28" t="s">
        <v>566</v>
      </c>
      <c r="C48" s="64">
        <f>C51*0.2-3</f>
        <v>220</v>
      </c>
      <c r="D48" s="5" t="s">
        <v>148</v>
      </c>
      <c r="E48" s="25"/>
      <c r="F48" s="24">
        <f t="shared" si="3"/>
        <v>0</v>
      </c>
      <c r="G48" s="19"/>
    </row>
    <row r="49" spans="1:8" ht="25.5" x14ac:dyDescent="0.25">
      <c r="A49" s="28" t="s">
        <v>523</v>
      </c>
      <c r="B49" s="57" t="s">
        <v>555</v>
      </c>
      <c r="C49" s="64">
        <f>(461+(85*1)-46)+615</f>
        <v>1115</v>
      </c>
      <c r="D49" s="5" t="s">
        <v>13</v>
      </c>
      <c r="E49" s="25"/>
      <c r="F49" s="24">
        <f t="shared" si="3"/>
        <v>0</v>
      </c>
      <c r="G49" s="19"/>
    </row>
    <row r="50" spans="1:8" ht="14.1" customHeight="1" x14ac:dyDescent="0.25">
      <c r="A50" s="28" t="s">
        <v>550</v>
      </c>
      <c r="B50" s="28" t="s">
        <v>549</v>
      </c>
      <c r="C50" s="64">
        <f>C49</f>
        <v>1115</v>
      </c>
      <c r="D50" s="5" t="s">
        <v>13</v>
      </c>
      <c r="E50" s="25"/>
      <c r="F50" s="24">
        <f t="shared" si="3"/>
        <v>0</v>
      </c>
      <c r="G50" s="19"/>
    </row>
    <row r="51" spans="1:8" ht="14.1" customHeight="1" x14ac:dyDescent="0.25">
      <c r="A51" s="28" t="s">
        <v>554</v>
      </c>
      <c r="B51" s="28" t="s">
        <v>545</v>
      </c>
      <c r="C51" s="64">
        <f>C49</f>
        <v>1115</v>
      </c>
      <c r="D51" s="5" t="s">
        <v>13</v>
      </c>
      <c r="E51" s="25"/>
      <c r="F51" s="24">
        <f t="shared" si="3"/>
        <v>0</v>
      </c>
      <c r="G51" s="19"/>
    </row>
    <row r="52" spans="1:8" ht="14.1" customHeight="1" x14ac:dyDescent="0.25">
      <c r="A52" s="28" t="s">
        <v>544</v>
      </c>
      <c r="B52" s="28" t="s">
        <v>543</v>
      </c>
      <c r="C52" s="64">
        <f>(461+(85*1)-46)</f>
        <v>500</v>
      </c>
      <c r="D52" s="5" t="s">
        <v>13</v>
      </c>
      <c r="E52" s="25"/>
      <c r="F52" s="24">
        <f t="shared" si="3"/>
        <v>0</v>
      </c>
      <c r="G52" s="19"/>
    </row>
    <row r="53" spans="1:8" ht="14.1" customHeight="1" x14ac:dyDescent="0.25">
      <c r="A53" s="28" t="s">
        <v>542</v>
      </c>
      <c r="B53" s="28" t="s">
        <v>541</v>
      </c>
      <c r="C53" s="64">
        <f>C52</f>
        <v>500</v>
      </c>
      <c r="D53" s="5" t="s">
        <v>13</v>
      </c>
      <c r="E53" s="25"/>
      <c r="F53" s="24">
        <f t="shared" si="3"/>
        <v>0</v>
      </c>
      <c r="G53" s="19"/>
    </row>
    <row r="54" spans="1:8" ht="14.1" customHeight="1" x14ac:dyDescent="0.25">
      <c r="A54" s="28"/>
      <c r="B54" s="28" t="s">
        <v>565</v>
      </c>
      <c r="C54" s="64"/>
      <c r="E54" s="25"/>
      <c r="F54" s="24"/>
      <c r="G54" s="19"/>
    </row>
    <row r="55" spans="1:8" ht="14.1" customHeight="1" x14ac:dyDescent="0.25">
      <c r="A55" s="28" t="s">
        <v>218</v>
      </c>
      <c r="B55" s="28" t="s">
        <v>217</v>
      </c>
      <c r="C55" s="64">
        <v>3</v>
      </c>
      <c r="D55" s="5" t="s">
        <v>16</v>
      </c>
      <c r="E55" s="25"/>
      <c r="F55" s="24">
        <f>$C55*E55</f>
        <v>0</v>
      </c>
      <c r="G55" s="19"/>
      <c r="H55" s="25"/>
    </row>
    <row r="56" spans="1:8" ht="14.1" customHeight="1" x14ac:dyDescent="0.25">
      <c r="A56" s="28" t="s">
        <v>216</v>
      </c>
      <c r="B56" s="28" t="s">
        <v>215</v>
      </c>
      <c r="C56" s="64">
        <v>1</v>
      </c>
      <c r="D56" s="5" t="s">
        <v>16</v>
      </c>
      <c r="E56" s="25"/>
      <c r="F56" s="24">
        <f>$C56*E56</f>
        <v>0</v>
      </c>
      <c r="G56" s="19"/>
      <c r="H56" s="25"/>
    </row>
    <row r="57" spans="1:8" ht="14.1" customHeight="1" x14ac:dyDescent="0.25">
      <c r="A57" s="28"/>
      <c r="B57" s="28"/>
      <c r="C57" s="64"/>
      <c r="E57" s="25"/>
      <c r="F57" s="24"/>
      <c r="G57" s="19"/>
    </row>
    <row r="58" spans="1:8" ht="14.1" customHeight="1" x14ac:dyDescent="0.25">
      <c r="A58" s="28"/>
      <c r="B58" s="28" t="s">
        <v>564</v>
      </c>
      <c r="C58" s="64"/>
      <c r="E58" s="25"/>
      <c r="F58" s="24">
        <f t="shared" ref="F58:F63" si="4">$C58*E58</f>
        <v>0</v>
      </c>
      <c r="G58" s="19"/>
    </row>
    <row r="59" spans="1:8" ht="14.1" customHeight="1" x14ac:dyDescent="0.25">
      <c r="A59" s="28" t="s">
        <v>536</v>
      </c>
      <c r="B59" s="28" t="s">
        <v>535</v>
      </c>
      <c r="C59" s="64">
        <f>20*1</f>
        <v>20</v>
      </c>
      <c r="D59" s="5" t="s">
        <v>13</v>
      </c>
      <c r="E59" s="25"/>
      <c r="F59" s="24">
        <f t="shared" si="4"/>
        <v>0</v>
      </c>
      <c r="G59" s="19"/>
    </row>
    <row r="60" spans="1:8" ht="14.1" customHeight="1" x14ac:dyDescent="0.25">
      <c r="A60" s="28" t="s">
        <v>534</v>
      </c>
      <c r="B60" s="28" t="s">
        <v>533</v>
      </c>
      <c r="C60" s="64">
        <f>C59</f>
        <v>20</v>
      </c>
      <c r="D60" s="5" t="s">
        <v>13</v>
      </c>
      <c r="E60" s="25"/>
      <c r="F60" s="24">
        <f t="shared" si="4"/>
        <v>0</v>
      </c>
      <c r="G60" s="19"/>
    </row>
    <row r="61" spans="1:8" ht="14.1" customHeight="1" x14ac:dyDescent="0.25">
      <c r="A61" s="28" t="s">
        <v>532</v>
      </c>
      <c r="B61" s="28" t="s">
        <v>531</v>
      </c>
      <c r="C61" s="64">
        <f>C60</f>
        <v>20</v>
      </c>
      <c r="D61" s="5" t="s">
        <v>13</v>
      </c>
      <c r="E61" s="25"/>
      <c r="F61" s="24">
        <f t="shared" si="4"/>
        <v>0</v>
      </c>
      <c r="G61" s="19"/>
    </row>
    <row r="62" spans="1:8" ht="14.1" customHeight="1" x14ac:dyDescent="0.25">
      <c r="A62" s="28" t="s">
        <v>530</v>
      </c>
      <c r="B62" s="28" t="s">
        <v>529</v>
      </c>
      <c r="C62" s="64">
        <f>C61</f>
        <v>20</v>
      </c>
      <c r="D62" s="5" t="s">
        <v>13</v>
      </c>
      <c r="E62" s="25"/>
      <c r="F62" s="24">
        <f t="shared" si="4"/>
        <v>0</v>
      </c>
      <c r="G62" s="19"/>
    </row>
    <row r="63" spans="1:8" x14ac:dyDescent="0.25">
      <c r="A63" s="28" t="s">
        <v>466</v>
      </c>
      <c r="B63" s="57" t="s">
        <v>563</v>
      </c>
      <c r="C63" s="64">
        <v>20</v>
      </c>
      <c r="D63" s="5" t="s">
        <v>105</v>
      </c>
      <c r="E63" s="38"/>
      <c r="F63" s="24">
        <f t="shared" si="4"/>
        <v>0</v>
      </c>
      <c r="G63" s="19"/>
    </row>
    <row r="64" spans="1:8" ht="14.1" customHeight="1" x14ac:dyDescent="0.25">
      <c r="A64" s="28"/>
      <c r="B64" s="28" t="s">
        <v>562</v>
      </c>
      <c r="C64" s="64"/>
      <c r="E64" s="25"/>
      <c r="F64" s="24"/>
      <c r="G64" s="19"/>
    </row>
    <row r="65" spans="1:8" ht="14.1" customHeight="1" x14ac:dyDescent="0.25">
      <c r="A65" s="28"/>
      <c r="B65" s="28"/>
      <c r="C65" s="64"/>
      <c r="E65" s="25"/>
      <c r="F65" s="24"/>
      <c r="G65" s="19"/>
    </row>
    <row r="66" spans="1:8" ht="25.5" x14ac:dyDescent="0.25">
      <c r="A66" s="28" t="s">
        <v>561</v>
      </c>
      <c r="B66" s="57" t="s">
        <v>560</v>
      </c>
      <c r="C66" s="64">
        <v>1</v>
      </c>
      <c r="D66" s="5" t="s">
        <v>308</v>
      </c>
      <c r="E66" s="25"/>
      <c r="F66" s="24">
        <f>$C66*E66</f>
        <v>0</v>
      </c>
      <c r="G66" s="19"/>
    </row>
    <row r="67" spans="1:8" ht="14.1" customHeight="1" x14ac:dyDescent="0.25">
      <c r="A67" s="28"/>
      <c r="B67" s="28"/>
      <c r="C67" s="64"/>
      <c r="E67" s="25"/>
      <c r="F67" s="24">
        <f>$C67*E67</f>
        <v>0</v>
      </c>
      <c r="G67" s="19"/>
    </row>
    <row r="68" spans="1:8" s="17" customFormat="1" ht="20.100000000000001" customHeight="1" x14ac:dyDescent="0.25">
      <c r="A68" s="108"/>
      <c r="B68" s="43" t="s">
        <v>559</v>
      </c>
      <c r="C68" s="107"/>
      <c r="D68" s="120"/>
      <c r="E68" s="105"/>
      <c r="F68" s="81">
        <f>SUM(F16:F67)</f>
        <v>0</v>
      </c>
      <c r="G68" s="7"/>
      <c r="H68" s="109"/>
    </row>
    <row r="69" spans="1:8" ht="14.1" customHeight="1" x14ac:dyDescent="0.25">
      <c r="A69" s="28" t="s">
        <v>8</v>
      </c>
      <c r="B69" s="28" t="s">
        <v>176</v>
      </c>
      <c r="C69" s="64"/>
      <c r="D69" s="5" t="s">
        <v>6</v>
      </c>
      <c r="E69" s="25" t="s">
        <v>2</v>
      </c>
      <c r="F69" s="24"/>
      <c r="G69" s="19"/>
    </row>
    <row r="70" spans="1:8" ht="14.1" customHeight="1" x14ac:dyDescent="0.25">
      <c r="A70" s="28" t="s">
        <v>8</v>
      </c>
      <c r="B70" s="18" t="s">
        <v>558</v>
      </c>
      <c r="C70" s="64"/>
      <c r="E70" s="25"/>
      <c r="F70" s="24">
        <f t="shared" ref="F70:F75" si="5">$C70*E70</f>
        <v>0</v>
      </c>
      <c r="G70" s="19"/>
    </row>
    <row r="71" spans="1:8" ht="14.1" customHeight="1" x14ac:dyDescent="0.25">
      <c r="A71" s="28"/>
      <c r="B71" s="18"/>
      <c r="C71" s="64"/>
      <c r="E71" s="25"/>
      <c r="F71" s="24">
        <f t="shared" si="5"/>
        <v>0</v>
      </c>
      <c r="G71" s="19"/>
    </row>
    <row r="72" spans="1:8" ht="25.5" x14ac:dyDescent="0.25">
      <c r="A72" s="28" t="s">
        <v>557</v>
      </c>
      <c r="B72" s="57" t="s">
        <v>556</v>
      </c>
      <c r="C72" s="64">
        <f>792+8</f>
        <v>800</v>
      </c>
      <c r="D72" s="5" t="s">
        <v>13</v>
      </c>
      <c r="E72" s="25"/>
      <c r="F72" s="24">
        <f t="shared" si="5"/>
        <v>0</v>
      </c>
      <c r="G72" s="19"/>
    </row>
    <row r="73" spans="1:8" ht="14.1" customHeight="1" x14ac:dyDescent="0.25">
      <c r="A73" s="28" t="s">
        <v>523</v>
      </c>
      <c r="B73" s="28" t="s">
        <v>555</v>
      </c>
      <c r="C73" s="64">
        <f>C78+C75</f>
        <v>1690</v>
      </c>
      <c r="D73" s="5" t="s">
        <v>13</v>
      </c>
      <c r="E73" s="25"/>
      <c r="F73" s="24">
        <f t="shared" si="5"/>
        <v>0</v>
      </c>
      <c r="G73" s="19"/>
    </row>
    <row r="74" spans="1:8" ht="14.1" customHeight="1" x14ac:dyDescent="0.25">
      <c r="A74" s="28"/>
      <c r="B74" s="28"/>
      <c r="C74" s="64"/>
      <c r="E74" s="25"/>
      <c r="F74" s="24">
        <f t="shared" si="5"/>
        <v>0</v>
      </c>
      <c r="G74" s="19"/>
    </row>
    <row r="75" spans="1:8" ht="14.1" customHeight="1" x14ac:dyDescent="0.25">
      <c r="A75" s="28" t="s">
        <v>554</v>
      </c>
      <c r="B75" s="28" t="s">
        <v>553</v>
      </c>
      <c r="C75" s="64">
        <f>84+6</f>
        <v>90</v>
      </c>
      <c r="D75" s="5" t="s">
        <v>13</v>
      </c>
      <c r="E75" s="25"/>
      <c r="F75" s="24">
        <f t="shared" si="5"/>
        <v>0</v>
      </c>
      <c r="G75" s="19"/>
    </row>
    <row r="76" spans="1:8" ht="14.1" customHeight="1" x14ac:dyDescent="0.25">
      <c r="A76" s="28"/>
      <c r="B76" s="28" t="s">
        <v>552</v>
      </c>
      <c r="C76" s="64"/>
      <c r="E76" s="25"/>
      <c r="F76" s="24"/>
      <c r="G76" s="19"/>
    </row>
    <row r="77" spans="1:8" ht="14.1" customHeight="1" x14ac:dyDescent="0.25">
      <c r="A77" s="28" t="s">
        <v>493</v>
      </c>
      <c r="B77" s="28" t="s">
        <v>551</v>
      </c>
      <c r="C77" s="64"/>
      <c r="D77" s="5" t="s">
        <v>13</v>
      </c>
      <c r="E77" s="25"/>
      <c r="F77" s="24">
        <f>$C77*E77</f>
        <v>0</v>
      </c>
      <c r="G77" s="19"/>
    </row>
    <row r="78" spans="1:8" ht="14.1" customHeight="1" x14ac:dyDescent="0.25">
      <c r="A78" s="28" t="s">
        <v>550</v>
      </c>
      <c r="B78" s="28" t="s">
        <v>549</v>
      </c>
      <c r="C78" s="64">
        <f>40*40</f>
        <v>1600</v>
      </c>
      <c r="D78" s="5" t="s">
        <v>13</v>
      </c>
      <c r="E78" s="25"/>
      <c r="F78" s="24">
        <f>$C78*E78</f>
        <v>0</v>
      </c>
      <c r="G78" s="19"/>
    </row>
    <row r="79" spans="1:8" ht="38.25" x14ac:dyDescent="0.25">
      <c r="A79" s="28"/>
      <c r="B79" s="57" t="s">
        <v>548</v>
      </c>
      <c r="C79" s="64"/>
      <c r="E79" s="25"/>
      <c r="F79" s="24"/>
      <c r="G79" s="19"/>
    </row>
    <row r="80" spans="1:8" ht="14.1" hidden="1" customHeight="1" x14ac:dyDescent="0.25">
      <c r="A80" s="28" t="s">
        <v>519</v>
      </c>
      <c r="B80" s="28" t="s">
        <v>518</v>
      </c>
      <c r="C80" s="64"/>
      <c r="D80" s="5" t="s">
        <v>13</v>
      </c>
      <c r="E80" s="25"/>
      <c r="F80" s="24">
        <f>$C80*E80</f>
        <v>0</v>
      </c>
      <c r="G80" s="19"/>
    </row>
    <row r="81" spans="1:8" s="70" customFormat="1" ht="14.1" hidden="1" customHeight="1" x14ac:dyDescent="0.25">
      <c r="A81" s="28" t="s">
        <v>521</v>
      </c>
      <c r="B81" s="28" t="s">
        <v>547</v>
      </c>
      <c r="C81" s="56"/>
      <c r="D81" s="119" t="s">
        <v>13</v>
      </c>
      <c r="E81" s="73"/>
      <c r="F81" s="24">
        <f>$C81*E81</f>
        <v>0</v>
      </c>
      <c r="G81" s="19"/>
      <c r="H81" s="71"/>
    </row>
    <row r="82" spans="1:8" s="70" customFormat="1" ht="14.1" customHeight="1" x14ac:dyDescent="0.25">
      <c r="A82" s="28"/>
      <c r="B82" s="28" t="s">
        <v>546</v>
      </c>
      <c r="C82" s="56"/>
      <c r="D82" s="119"/>
      <c r="E82" s="73"/>
      <c r="F82" s="24"/>
      <c r="G82" s="19"/>
      <c r="H82" s="71"/>
    </row>
    <row r="83" spans="1:8" s="70" customFormat="1" ht="14.1" customHeight="1" x14ac:dyDescent="0.25">
      <c r="A83" s="28"/>
      <c r="B83" s="28"/>
      <c r="C83" s="56"/>
      <c r="D83" s="119"/>
      <c r="E83" s="73"/>
      <c r="F83" s="24"/>
      <c r="G83" s="19"/>
      <c r="H83" s="71"/>
    </row>
    <row r="84" spans="1:8" ht="14.1" customHeight="1" x14ac:dyDescent="0.25">
      <c r="A84" s="28" t="s">
        <v>519</v>
      </c>
      <c r="B84" s="28" t="s">
        <v>545</v>
      </c>
      <c r="C84" s="64">
        <f>C85</f>
        <v>800</v>
      </c>
      <c r="D84" s="5" t="s">
        <v>13</v>
      </c>
      <c r="E84" s="25"/>
      <c r="F84" s="24">
        <f>$C84*E84</f>
        <v>0</v>
      </c>
      <c r="G84" s="19"/>
    </row>
    <row r="85" spans="1:8" ht="14.1" customHeight="1" x14ac:dyDescent="0.25">
      <c r="A85" s="28" t="s">
        <v>544</v>
      </c>
      <c r="B85" s="28" t="s">
        <v>543</v>
      </c>
      <c r="C85" s="64">
        <f>C87</f>
        <v>800</v>
      </c>
      <c r="D85" s="5" t="s">
        <v>13</v>
      </c>
      <c r="E85" s="25"/>
      <c r="F85" s="24">
        <f>$C85*E85</f>
        <v>0</v>
      </c>
      <c r="G85" s="19"/>
    </row>
    <row r="86" spans="1:8" ht="14.1" customHeight="1" x14ac:dyDescent="0.25">
      <c r="A86" s="28" t="s">
        <v>542</v>
      </c>
      <c r="B86" s="28" t="s">
        <v>541</v>
      </c>
      <c r="C86" s="64">
        <f>C85</f>
        <v>800</v>
      </c>
      <c r="D86" s="5" t="s">
        <v>13</v>
      </c>
      <c r="E86" s="25"/>
      <c r="F86" s="24">
        <f>$C86*E86</f>
        <v>0</v>
      </c>
      <c r="G86" s="19"/>
    </row>
    <row r="87" spans="1:8" ht="14.1" customHeight="1" x14ac:dyDescent="0.25">
      <c r="A87" s="28" t="s">
        <v>540</v>
      </c>
      <c r="B87" s="28" t="s">
        <v>539</v>
      </c>
      <c r="C87" s="64">
        <f>792+8</f>
        <v>800</v>
      </c>
      <c r="D87" s="5" t="s">
        <v>13</v>
      </c>
      <c r="E87" s="25"/>
      <c r="F87" s="24">
        <f>$C87*E87</f>
        <v>0</v>
      </c>
      <c r="G87" s="19"/>
    </row>
    <row r="88" spans="1:8" ht="14.1" customHeight="1" x14ac:dyDescent="0.25">
      <c r="A88" s="28"/>
      <c r="B88" s="28" t="s">
        <v>538</v>
      </c>
      <c r="C88" s="64"/>
      <c r="E88" s="25"/>
      <c r="F88" s="24"/>
      <c r="G88" s="19"/>
    </row>
    <row r="89" spans="1:8" ht="14.1" customHeight="1" x14ac:dyDescent="0.25">
      <c r="A89" s="28"/>
      <c r="B89" s="28"/>
      <c r="C89" s="64"/>
      <c r="E89" s="25"/>
      <c r="F89" s="24">
        <f t="shared" ref="F89:F94" si="6">$C89*E89</f>
        <v>0</v>
      </c>
      <c r="G89" s="19"/>
    </row>
    <row r="90" spans="1:8" ht="14.1" customHeight="1" x14ac:dyDescent="0.25">
      <c r="A90" s="28"/>
      <c r="B90" s="18" t="s">
        <v>537</v>
      </c>
      <c r="C90" s="64"/>
      <c r="E90" s="25"/>
      <c r="F90" s="24">
        <f t="shared" si="6"/>
        <v>0</v>
      </c>
      <c r="G90" s="19"/>
    </row>
    <row r="91" spans="1:8" ht="14.1" customHeight="1" x14ac:dyDescent="0.25">
      <c r="A91" s="28" t="s">
        <v>536</v>
      </c>
      <c r="B91" s="28" t="s">
        <v>535</v>
      </c>
      <c r="C91" s="64">
        <f>(28+22)*1</f>
        <v>50</v>
      </c>
      <c r="D91" s="5" t="s">
        <v>13</v>
      </c>
      <c r="E91" s="25"/>
      <c r="F91" s="24">
        <f t="shared" si="6"/>
        <v>0</v>
      </c>
      <c r="G91" s="19"/>
    </row>
    <row r="92" spans="1:8" ht="14.1" customHeight="1" x14ac:dyDescent="0.25">
      <c r="A92" s="28" t="s">
        <v>534</v>
      </c>
      <c r="B92" s="28" t="s">
        <v>533</v>
      </c>
      <c r="C92" s="64">
        <f>C91</f>
        <v>50</v>
      </c>
      <c r="D92" s="5" t="s">
        <v>13</v>
      </c>
      <c r="E92" s="25"/>
      <c r="F92" s="24">
        <f t="shared" si="6"/>
        <v>0</v>
      </c>
      <c r="G92" s="19"/>
    </row>
    <row r="93" spans="1:8" ht="14.1" customHeight="1" x14ac:dyDescent="0.25">
      <c r="A93" s="28" t="s">
        <v>532</v>
      </c>
      <c r="B93" s="28" t="s">
        <v>531</v>
      </c>
      <c r="C93" s="64">
        <f>C92</f>
        <v>50</v>
      </c>
      <c r="D93" s="5" t="s">
        <v>13</v>
      </c>
      <c r="E93" s="25"/>
      <c r="F93" s="24">
        <f t="shared" si="6"/>
        <v>0</v>
      </c>
      <c r="G93" s="19"/>
    </row>
    <row r="94" spans="1:8" ht="14.1" customHeight="1" x14ac:dyDescent="0.25">
      <c r="A94" s="28" t="s">
        <v>530</v>
      </c>
      <c r="B94" s="28" t="s">
        <v>529</v>
      </c>
      <c r="C94" s="64">
        <f>C93</f>
        <v>50</v>
      </c>
      <c r="D94" s="5" t="s">
        <v>13</v>
      </c>
      <c r="E94" s="25"/>
      <c r="F94" s="24">
        <f t="shared" si="6"/>
        <v>0</v>
      </c>
      <c r="G94" s="19"/>
    </row>
    <row r="95" spans="1:8" ht="14.1" customHeight="1" x14ac:dyDescent="0.25">
      <c r="A95" s="28"/>
      <c r="B95" s="28" t="s">
        <v>528</v>
      </c>
      <c r="C95" s="64"/>
      <c r="E95" s="25"/>
      <c r="F95" s="24"/>
      <c r="G95" s="19"/>
    </row>
    <row r="96" spans="1:8" ht="14.1" customHeight="1" x14ac:dyDescent="0.25">
      <c r="A96" s="28" t="s">
        <v>527</v>
      </c>
      <c r="B96" s="28" t="s">
        <v>526</v>
      </c>
      <c r="C96" s="64">
        <v>1</v>
      </c>
      <c r="D96" s="5" t="s">
        <v>308</v>
      </c>
      <c r="E96" s="25"/>
      <c r="F96" s="24">
        <f>$C96*E96</f>
        <v>0</v>
      </c>
      <c r="G96" s="19"/>
      <c r="H96" s="25"/>
    </row>
    <row r="97" spans="1:8" ht="14.1" customHeight="1" x14ac:dyDescent="0.25">
      <c r="A97" s="28"/>
      <c r="B97" s="28"/>
      <c r="C97" s="64"/>
      <c r="E97" s="25"/>
      <c r="F97" s="24">
        <f>$C97*E97</f>
        <v>0</v>
      </c>
      <c r="G97" s="19"/>
    </row>
    <row r="98" spans="1:8" s="17" customFormat="1" ht="20.100000000000001" customHeight="1" x14ac:dyDescent="0.25">
      <c r="A98" s="108" t="s">
        <v>8</v>
      </c>
      <c r="B98" s="43" t="s">
        <v>525</v>
      </c>
      <c r="C98" s="107"/>
      <c r="D98" s="106"/>
      <c r="E98" s="105"/>
      <c r="F98" s="81">
        <f>SUM(F69:F97)</f>
        <v>0</v>
      </c>
      <c r="G98" s="7"/>
      <c r="H98" s="109"/>
    </row>
    <row r="99" spans="1:8" ht="14.1" customHeight="1" x14ac:dyDescent="0.25">
      <c r="A99" s="28"/>
      <c r="B99" s="28"/>
      <c r="C99" s="64"/>
      <c r="E99" s="25"/>
      <c r="F99" s="27"/>
      <c r="G99" s="7"/>
    </row>
    <row r="100" spans="1:8" ht="14.1" customHeight="1" x14ac:dyDescent="0.25">
      <c r="A100" s="28"/>
      <c r="B100" s="18" t="s">
        <v>524</v>
      </c>
      <c r="C100" s="64"/>
      <c r="E100" s="25"/>
      <c r="F100" s="24">
        <f t="shared" ref="F100:F108" si="7">$C100*E100</f>
        <v>0</v>
      </c>
      <c r="G100" s="19"/>
    </row>
    <row r="101" spans="1:8" ht="14.1" customHeight="1" x14ac:dyDescent="0.25">
      <c r="A101" s="28"/>
      <c r="B101" s="28"/>
      <c r="C101" s="64"/>
      <c r="E101" s="25"/>
      <c r="F101" s="24">
        <f t="shared" si="7"/>
        <v>0</v>
      </c>
      <c r="G101" s="19"/>
    </row>
    <row r="102" spans="1:8" ht="14.1" customHeight="1" x14ac:dyDescent="0.25">
      <c r="A102" s="28" t="s">
        <v>523</v>
      </c>
      <c r="B102" s="28" t="s">
        <v>522</v>
      </c>
      <c r="C102" s="64">
        <f>+C107+C104</f>
        <v>765</v>
      </c>
      <c r="D102" s="5" t="s">
        <v>13</v>
      </c>
      <c r="E102" s="25"/>
      <c r="F102" s="24">
        <f t="shared" si="7"/>
        <v>0</v>
      </c>
      <c r="G102" s="19"/>
    </row>
    <row r="103" spans="1:8" s="70" customFormat="1" ht="14.1" hidden="1" customHeight="1" x14ac:dyDescent="0.25">
      <c r="A103" s="28" t="s">
        <v>521</v>
      </c>
      <c r="B103" s="28" t="s">
        <v>520</v>
      </c>
      <c r="C103" s="56"/>
      <c r="D103" s="45" t="s">
        <v>13</v>
      </c>
      <c r="E103" s="73"/>
      <c r="F103" s="24">
        <f t="shared" si="7"/>
        <v>0</v>
      </c>
      <c r="G103" s="19"/>
      <c r="H103" s="71"/>
    </row>
    <row r="104" spans="1:8" ht="14.1" customHeight="1" x14ac:dyDescent="0.25">
      <c r="A104" s="28" t="s">
        <v>519</v>
      </c>
      <c r="B104" s="28" t="s">
        <v>518</v>
      </c>
      <c r="C104" s="64">
        <f>C111</f>
        <v>55</v>
      </c>
      <c r="D104" s="5" t="s">
        <v>13</v>
      </c>
      <c r="E104" s="25"/>
      <c r="F104" s="24">
        <f t="shared" si="7"/>
        <v>0</v>
      </c>
      <c r="G104" s="19"/>
    </row>
    <row r="105" spans="1:8" ht="14.1" customHeight="1" x14ac:dyDescent="0.25">
      <c r="A105" s="28" t="s">
        <v>493</v>
      </c>
      <c r="B105" s="28" t="s">
        <v>517</v>
      </c>
      <c r="C105" s="64"/>
      <c r="D105" s="5" t="s">
        <v>13</v>
      </c>
      <c r="E105" s="25"/>
      <c r="F105" s="24">
        <f t="shared" si="7"/>
        <v>0</v>
      </c>
      <c r="G105" s="19"/>
    </row>
    <row r="106" spans="1:8" ht="14.1" customHeight="1" x14ac:dyDescent="0.25">
      <c r="A106" s="28" t="s">
        <v>516</v>
      </c>
      <c r="B106" s="28" t="s">
        <v>515</v>
      </c>
      <c r="C106" s="64"/>
      <c r="D106" s="5" t="s">
        <v>13</v>
      </c>
      <c r="E106" s="25"/>
      <c r="F106" s="24">
        <f t="shared" si="7"/>
        <v>0</v>
      </c>
      <c r="G106" s="19"/>
    </row>
    <row r="107" spans="1:8" ht="14.1" customHeight="1" x14ac:dyDescent="0.25">
      <c r="A107" s="28" t="s">
        <v>493</v>
      </c>
      <c r="B107" s="28" t="s">
        <v>514</v>
      </c>
      <c r="C107" s="64">
        <f>C114+C108+C116+C119+C118+C132</f>
        <v>710</v>
      </c>
      <c r="D107" s="5" t="s">
        <v>13</v>
      </c>
      <c r="E107" s="25"/>
      <c r="F107" s="24">
        <f t="shared" si="7"/>
        <v>0</v>
      </c>
      <c r="G107" s="19"/>
    </row>
    <row r="108" spans="1:8" ht="14.1" customHeight="1" x14ac:dyDescent="0.25">
      <c r="A108" s="28" t="s">
        <v>513</v>
      </c>
      <c r="B108" s="28" t="s">
        <v>512</v>
      </c>
      <c r="C108" s="64">
        <f>136+18+1</f>
        <v>155</v>
      </c>
      <c r="D108" s="5" t="s">
        <v>13</v>
      </c>
      <c r="E108" s="25"/>
      <c r="F108" s="24">
        <f t="shared" si="7"/>
        <v>0</v>
      </c>
      <c r="G108" s="19"/>
    </row>
    <row r="109" spans="1:8" ht="14.1" customHeight="1" x14ac:dyDescent="0.25">
      <c r="A109" s="28"/>
      <c r="B109" s="28" t="s">
        <v>511</v>
      </c>
      <c r="C109" s="64"/>
      <c r="E109" s="25"/>
      <c r="F109" s="24"/>
      <c r="G109" s="19"/>
    </row>
    <row r="110" spans="1:8" ht="14.1" customHeight="1" x14ac:dyDescent="0.25">
      <c r="A110" s="28"/>
      <c r="B110" s="28"/>
      <c r="C110" s="64"/>
      <c r="E110" s="25"/>
      <c r="F110" s="24"/>
      <c r="G110" s="19"/>
    </row>
    <row r="111" spans="1:8" ht="25.5" x14ac:dyDescent="0.25">
      <c r="A111" s="28" t="s">
        <v>510</v>
      </c>
      <c r="B111" s="57" t="s">
        <v>509</v>
      </c>
      <c r="C111" s="64">
        <f>C153*0.4+1</f>
        <v>55</v>
      </c>
      <c r="D111" s="5" t="s">
        <v>13</v>
      </c>
      <c r="E111" s="25"/>
      <c r="F111" s="24">
        <f>$C111*E111</f>
        <v>0</v>
      </c>
      <c r="G111" s="19"/>
    </row>
    <row r="112" spans="1:8" ht="14.1" customHeight="1" x14ac:dyDescent="0.25">
      <c r="A112" s="28"/>
      <c r="B112" s="28" t="s">
        <v>462</v>
      </c>
      <c r="C112" s="64"/>
      <c r="E112" s="25"/>
      <c r="F112" s="24">
        <f>$C112*E112</f>
        <v>0</v>
      </c>
      <c r="G112" s="19"/>
    </row>
    <row r="113" spans="1:7" ht="14.1" customHeight="1" x14ac:dyDescent="0.25">
      <c r="A113" s="28"/>
      <c r="B113" s="28"/>
      <c r="C113" s="64"/>
      <c r="E113" s="25"/>
      <c r="F113" s="24"/>
      <c r="G113" s="19"/>
    </row>
    <row r="114" spans="1:7" ht="25.5" x14ac:dyDescent="0.25">
      <c r="A114" s="28" t="s">
        <v>508</v>
      </c>
      <c r="B114" s="57" t="s">
        <v>507</v>
      </c>
      <c r="C114" s="64">
        <v>350</v>
      </c>
      <c r="D114" s="5" t="s">
        <v>13</v>
      </c>
      <c r="E114" s="25"/>
      <c r="F114" s="24">
        <f>$C114*E114</f>
        <v>0</v>
      </c>
      <c r="G114" s="19"/>
    </row>
    <row r="115" spans="1:7" x14ac:dyDescent="0.25">
      <c r="A115" s="28"/>
      <c r="B115" s="57" t="s">
        <v>506</v>
      </c>
      <c r="C115" s="64"/>
      <c r="E115" s="25"/>
      <c r="F115" s="24"/>
      <c r="G115" s="19"/>
    </row>
    <row r="116" spans="1:7" x14ac:dyDescent="0.25">
      <c r="A116" s="28" t="s">
        <v>505</v>
      </c>
      <c r="B116" s="57" t="s">
        <v>504</v>
      </c>
      <c r="C116" s="64">
        <f>31+4+13+2</f>
        <v>50</v>
      </c>
      <c r="D116" s="5" t="s">
        <v>13</v>
      </c>
      <c r="E116" s="25"/>
      <c r="F116" s="24">
        <f>$C116*E116</f>
        <v>0</v>
      </c>
      <c r="G116" s="19"/>
    </row>
    <row r="117" spans="1:7" x14ac:dyDescent="0.25">
      <c r="A117" s="28"/>
      <c r="B117" s="57" t="s">
        <v>503</v>
      </c>
      <c r="C117" s="64"/>
      <c r="E117" s="25"/>
      <c r="F117" s="24"/>
      <c r="G117" s="19"/>
    </row>
    <row r="118" spans="1:7" ht="14.1" hidden="1" customHeight="1" x14ac:dyDescent="0.25">
      <c r="A118" s="28" t="s">
        <v>501</v>
      </c>
      <c r="B118" s="28" t="s">
        <v>502</v>
      </c>
      <c r="C118" s="64"/>
      <c r="D118" s="5" t="s">
        <v>13</v>
      </c>
      <c r="E118" s="25"/>
      <c r="F118" s="24">
        <f>$C118*E118</f>
        <v>0</v>
      </c>
      <c r="G118" s="19"/>
    </row>
    <row r="119" spans="1:7" ht="14.1" hidden="1" customHeight="1" x14ac:dyDescent="0.25">
      <c r="A119" s="28" t="s">
        <v>501</v>
      </c>
      <c r="B119" s="28" t="s">
        <v>500</v>
      </c>
      <c r="C119" s="64"/>
      <c r="D119" s="5" t="s">
        <v>13</v>
      </c>
      <c r="E119" s="25"/>
      <c r="F119" s="24">
        <f>$C119*E119</f>
        <v>0</v>
      </c>
      <c r="G119" s="19"/>
    </row>
    <row r="120" spans="1:7" x14ac:dyDescent="0.25">
      <c r="A120" s="28" t="s">
        <v>499</v>
      </c>
      <c r="B120" s="57" t="s">
        <v>498</v>
      </c>
      <c r="C120" s="64">
        <v>80</v>
      </c>
      <c r="D120" s="5" t="s">
        <v>13</v>
      </c>
      <c r="E120" s="25"/>
      <c r="F120" s="24">
        <f>$C120*E120</f>
        <v>0</v>
      </c>
      <c r="G120" s="19"/>
    </row>
    <row r="121" spans="1:7" x14ac:dyDescent="0.25">
      <c r="A121" s="28"/>
      <c r="B121" s="57" t="s">
        <v>497</v>
      </c>
      <c r="C121" s="64"/>
      <c r="E121" s="25"/>
      <c r="F121" s="24">
        <f>$C121*E121</f>
        <v>0</v>
      </c>
      <c r="G121" s="19"/>
    </row>
    <row r="122" spans="1:7" x14ac:dyDescent="0.25">
      <c r="A122" s="28"/>
      <c r="B122" s="57"/>
      <c r="C122" s="64"/>
      <c r="E122" s="25"/>
      <c r="F122" s="24"/>
      <c r="G122" s="19"/>
    </row>
    <row r="123" spans="1:7" ht="25.5" x14ac:dyDescent="0.25">
      <c r="A123" s="28" t="s">
        <v>457</v>
      </c>
      <c r="B123" s="57" t="s">
        <v>496</v>
      </c>
      <c r="C123" s="64">
        <f>1+1+3+1.6+1.6+1.2+1.2+2-0.1</f>
        <v>12.499999999999998</v>
      </c>
      <c r="D123" s="5" t="s">
        <v>105</v>
      </c>
      <c r="E123" s="25"/>
      <c r="F123" s="24">
        <f>$C123*E123</f>
        <v>0</v>
      </c>
      <c r="G123" s="19"/>
    </row>
    <row r="124" spans="1:7" x14ac:dyDescent="0.25">
      <c r="A124" s="28"/>
      <c r="B124" s="57" t="s">
        <v>495</v>
      </c>
      <c r="C124" s="64"/>
      <c r="E124" s="25"/>
      <c r="F124" s="24"/>
      <c r="G124" s="19"/>
    </row>
    <row r="125" spans="1:7" x14ac:dyDescent="0.25">
      <c r="A125" s="28"/>
      <c r="B125" s="57"/>
      <c r="C125" s="64"/>
      <c r="E125" s="25"/>
      <c r="F125" s="24"/>
      <c r="G125" s="19"/>
    </row>
    <row r="126" spans="1:7" ht="14.1" customHeight="1" x14ac:dyDescent="0.25">
      <c r="A126" s="28" t="s">
        <v>408</v>
      </c>
      <c r="B126" s="28" t="s">
        <v>494</v>
      </c>
      <c r="C126" s="64">
        <f>C127</f>
        <v>20</v>
      </c>
      <c r="D126" s="5" t="s">
        <v>13</v>
      </c>
      <c r="E126" s="25"/>
      <c r="F126" s="24">
        <f>C126*$E126</f>
        <v>0</v>
      </c>
      <c r="G126" s="19"/>
    </row>
    <row r="127" spans="1:7" ht="14.1" customHeight="1" x14ac:dyDescent="0.25">
      <c r="A127" s="28" t="s">
        <v>493</v>
      </c>
      <c r="B127" s="28" t="s">
        <v>492</v>
      </c>
      <c r="C127" s="64">
        <f>C128</f>
        <v>20</v>
      </c>
      <c r="D127" s="5" t="s">
        <v>13</v>
      </c>
      <c r="E127" s="25"/>
      <c r="F127" s="24">
        <f>C127*$E127</f>
        <v>0</v>
      </c>
      <c r="G127" s="19"/>
    </row>
    <row r="128" spans="1:7" ht="38.25" x14ac:dyDescent="0.25">
      <c r="A128" s="28" t="s">
        <v>491</v>
      </c>
      <c r="B128" s="57" t="s">
        <v>490</v>
      </c>
      <c r="C128" s="64">
        <f>20</f>
        <v>20</v>
      </c>
      <c r="D128" s="5" t="s">
        <v>13</v>
      </c>
      <c r="E128" s="25"/>
      <c r="F128" s="24">
        <f>C128*$E128</f>
        <v>0</v>
      </c>
      <c r="G128" s="19"/>
    </row>
    <row r="129" spans="1:8" ht="14.1" customHeight="1" x14ac:dyDescent="0.25">
      <c r="A129" s="28"/>
      <c r="B129" s="28" t="s">
        <v>137</v>
      </c>
      <c r="C129" s="64"/>
      <c r="E129" s="25"/>
      <c r="F129" s="24"/>
      <c r="G129" s="19"/>
    </row>
    <row r="130" spans="1:8" x14ac:dyDescent="0.25">
      <c r="A130" s="28"/>
      <c r="B130" s="57"/>
      <c r="C130" s="64"/>
      <c r="E130" s="25"/>
      <c r="F130" s="24"/>
      <c r="G130" s="19"/>
    </row>
    <row r="131" spans="1:8" x14ac:dyDescent="0.25">
      <c r="A131" s="28"/>
      <c r="B131" s="90" t="s">
        <v>489</v>
      </c>
      <c r="C131" s="64"/>
      <c r="E131" s="25"/>
      <c r="F131" s="24">
        <f>$C131*E131</f>
        <v>0</v>
      </c>
      <c r="G131" s="19"/>
    </row>
    <row r="132" spans="1:8" ht="25.5" x14ac:dyDescent="0.25">
      <c r="A132" s="28" t="s">
        <v>488</v>
      </c>
      <c r="B132" s="72" t="s">
        <v>487</v>
      </c>
      <c r="C132" s="64">
        <f>138+17</f>
        <v>155</v>
      </c>
      <c r="D132" s="5" t="s">
        <v>13</v>
      </c>
      <c r="E132" s="25"/>
      <c r="F132" s="24">
        <f>$C132*E132</f>
        <v>0</v>
      </c>
      <c r="G132" s="19"/>
    </row>
    <row r="133" spans="1:8" ht="26.25" customHeight="1" x14ac:dyDescent="0.25">
      <c r="A133" s="28"/>
      <c r="B133" s="72" t="s">
        <v>486</v>
      </c>
      <c r="C133" s="64"/>
      <c r="E133" s="25"/>
      <c r="F133" s="24"/>
      <c r="G133" s="19"/>
    </row>
    <row r="134" spans="1:8" s="70" customFormat="1" ht="25.5" x14ac:dyDescent="0.25">
      <c r="A134" s="90" t="s">
        <v>485</v>
      </c>
      <c r="B134" s="72" t="s">
        <v>484</v>
      </c>
      <c r="C134" s="56">
        <v>25</v>
      </c>
      <c r="D134" s="46" t="s">
        <v>13</v>
      </c>
      <c r="E134" s="25"/>
      <c r="F134" s="24">
        <f>$C134*E134</f>
        <v>0</v>
      </c>
      <c r="G134" s="19"/>
      <c r="H134" s="83"/>
    </row>
    <row r="135" spans="1:8" ht="14.1" customHeight="1" x14ac:dyDescent="0.25">
      <c r="A135" s="28"/>
      <c r="B135" s="28"/>
      <c r="C135" s="64"/>
      <c r="E135" s="25"/>
      <c r="F135" s="24"/>
      <c r="G135" s="19"/>
    </row>
    <row r="136" spans="1:8" ht="20.100000000000001" customHeight="1" x14ac:dyDescent="0.25">
      <c r="A136" s="43" t="s">
        <v>8</v>
      </c>
      <c r="B136" s="43" t="s">
        <v>483</v>
      </c>
      <c r="C136" s="82"/>
      <c r="D136" s="41"/>
      <c r="E136" s="40"/>
      <c r="F136" s="81">
        <f>SUM(F99:F135)</f>
        <v>0</v>
      </c>
      <c r="G136" s="7"/>
    </row>
    <row r="137" spans="1:8" ht="14.1" customHeight="1" x14ac:dyDescent="0.25">
      <c r="A137" s="28"/>
      <c r="B137" s="28"/>
      <c r="C137" s="64"/>
      <c r="E137" s="25"/>
      <c r="F137" s="24"/>
      <c r="G137" s="19"/>
    </row>
    <row r="138" spans="1:8" ht="14.1" hidden="1" customHeight="1" x14ac:dyDescent="0.25">
      <c r="A138" s="28"/>
      <c r="B138" s="18" t="s">
        <v>482</v>
      </c>
      <c r="C138" s="64"/>
      <c r="D138" s="2"/>
      <c r="E138" s="25"/>
      <c r="F138" s="24">
        <f t="shared" ref="F138:F146" si="8">$C138*E138</f>
        <v>0</v>
      </c>
      <c r="G138" s="19"/>
    </row>
    <row r="139" spans="1:8" s="70" customFormat="1" ht="12" hidden="1" customHeight="1" x14ac:dyDescent="0.25">
      <c r="B139" s="101" t="s">
        <v>481</v>
      </c>
      <c r="C139" s="56"/>
      <c r="D139" s="46"/>
      <c r="E139" s="25"/>
      <c r="F139" s="24">
        <f t="shared" si="8"/>
        <v>0</v>
      </c>
      <c r="G139" s="19"/>
      <c r="H139" s="97"/>
    </row>
    <row r="140" spans="1:8" s="70" customFormat="1" ht="12" hidden="1" customHeight="1" x14ac:dyDescent="0.25">
      <c r="A140" s="70" t="s">
        <v>480</v>
      </c>
      <c r="B140" s="90" t="s">
        <v>479</v>
      </c>
      <c r="C140" s="56"/>
      <c r="D140" s="46" t="s">
        <v>148</v>
      </c>
      <c r="E140" s="25"/>
      <c r="F140" s="24">
        <f t="shared" si="8"/>
        <v>0</v>
      </c>
      <c r="G140" s="19"/>
      <c r="H140" s="97"/>
    </row>
    <row r="141" spans="1:8" s="70" customFormat="1" ht="12" hidden="1" customHeight="1" x14ac:dyDescent="0.25">
      <c r="A141" s="70" t="s">
        <v>478</v>
      </c>
      <c r="B141" s="90" t="s">
        <v>477</v>
      </c>
      <c r="C141" s="56"/>
      <c r="D141" s="46" t="s">
        <v>368</v>
      </c>
      <c r="E141" s="25"/>
      <c r="F141" s="24">
        <f t="shared" si="8"/>
        <v>0</v>
      </c>
      <c r="G141" s="19"/>
      <c r="H141" s="97"/>
    </row>
    <row r="142" spans="1:8" s="70" customFormat="1" ht="12" hidden="1" customHeight="1" x14ac:dyDescent="0.25">
      <c r="A142" s="70" t="s">
        <v>476</v>
      </c>
      <c r="B142" s="90" t="s">
        <v>475</v>
      </c>
      <c r="C142" s="56"/>
      <c r="D142" s="46" t="s">
        <v>148</v>
      </c>
      <c r="E142" s="25"/>
      <c r="F142" s="24">
        <f t="shared" si="8"/>
        <v>0</v>
      </c>
      <c r="G142" s="19"/>
      <c r="H142" s="97"/>
    </row>
    <row r="143" spans="1:8" s="70" customFormat="1" ht="12" hidden="1" customHeight="1" x14ac:dyDescent="0.25">
      <c r="A143" s="70" t="s">
        <v>474</v>
      </c>
      <c r="B143" s="90" t="s">
        <v>473</v>
      </c>
      <c r="C143" s="56"/>
      <c r="D143" s="46" t="s">
        <v>105</v>
      </c>
      <c r="E143" s="25"/>
      <c r="F143" s="24">
        <f t="shared" si="8"/>
        <v>0</v>
      </c>
      <c r="G143" s="19"/>
      <c r="H143" s="97"/>
    </row>
    <row r="144" spans="1:8" s="70" customFormat="1" ht="12" hidden="1" customHeight="1" x14ac:dyDescent="0.25">
      <c r="B144" s="90" t="s">
        <v>472</v>
      </c>
      <c r="C144" s="56"/>
      <c r="D144" s="46"/>
      <c r="E144" s="25"/>
      <c r="F144" s="24">
        <f t="shared" si="8"/>
        <v>0</v>
      </c>
      <c r="G144" s="19"/>
      <c r="H144" s="97"/>
    </row>
    <row r="145" spans="1:8" s="70" customFormat="1" ht="12" hidden="1" customHeight="1" x14ac:dyDescent="0.25">
      <c r="B145" s="90"/>
      <c r="C145" s="56"/>
      <c r="D145" s="46"/>
      <c r="E145" s="25"/>
      <c r="F145" s="24">
        <f t="shared" si="8"/>
        <v>0</v>
      </c>
      <c r="G145" s="19"/>
      <c r="H145" s="97"/>
    </row>
    <row r="146" spans="1:8" s="70" customFormat="1" ht="12" hidden="1" customHeight="1" x14ac:dyDescent="0.25">
      <c r="A146" s="70" t="s">
        <v>471</v>
      </c>
      <c r="B146" s="90" t="s">
        <v>470</v>
      </c>
      <c r="C146" s="56"/>
      <c r="D146" s="46" t="s">
        <v>148</v>
      </c>
      <c r="E146" s="25"/>
      <c r="F146" s="24">
        <f t="shared" si="8"/>
        <v>0</v>
      </c>
      <c r="G146" s="19"/>
      <c r="H146" s="97"/>
    </row>
    <row r="147" spans="1:8" s="70" customFormat="1" ht="12" hidden="1" customHeight="1" x14ac:dyDescent="0.25">
      <c r="B147" s="90" t="s">
        <v>469</v>
      </c>
      <c r="C147" s="56"/>
      <c r="D147" s="46"/>
      <c r="E147" s="25"/>
      <c r="F147" s="99"/>
      <c r="G147" s="98"/>
      <c r="H147" s="97"/>
    </row>
    <row r="148" spans="1:8" ht="14.1" hidden="1" customHeight="1" x14ac:dyDescent="0.25">
      <c r="A148" s="28"/>
      <c r="B148" s="28"/>
      <c r="C148" s="64"/>
      <c r="E148" s="25"/>
      <c r="F148" s="24"/>
      <c r="G148" s="19"/>
    </row>
    <row r="149" spans="1:8" s="17" customFormat="1" ht="20.100000000000001" hidden="1" customHeight="1" x14ac:dyDescent="0.25">
      <c r="A149" s="108" t="s">
        <v>8</v>
      </c>
      <c r="B149" s="43" t="s">
        <v>468</v>
      </c>
      <c r="C149" s="107"/>
      <c r="D149" s="106"/>
      <c r="E149" s="105"/>
      <c r="F149" s="81">
        <f>SUM(F137:F148)</f>
        <v>0</v>
      </c>
      <c r="G149" s="7"/>
      <c r="H149" s="109"/>
    </row>
    <row r="150" spans="1:8" ht="14.1" customHeight="1" x14ac:dyDescent="0.25">
      <c r="A150" s="28"/>
      <c r="B150" s="18" t="s">
        <v>467</v>
      </c>
      <c r="C150" s="64"/>
      <c r="E150" s="25"/>
      <c r="F150" s="24">
        <f t="shared" ref="F150:F159" si="9">$C150*E150</f>
        <v>0</v>
      </c>
      <c r="G150" s="19"/>
    </row>
    <row r="151" spans="1:8" s="113" customFormat="1" ht="14.1" customHeight="1" x14ac:dyDescent="0.25">
      <c r="B151" s="118"/>
      <c r="C151" s="117"/>
      <c r="D151" s="116"/>
      <c r="E151" s="115"/>
      <c r="F151" s="24">
        <f t="shared" si="9"/>
        <v>0</v>
      </c>
      <c r="G151" s="19"/>
      <c r="H151" s="114"/>
    </row>
    <row r="152" spans="1:8" ht="25.5" x14ac:dyDescent="0.25">
      <c r="A152" s="28" t="s">
        <v>466</v>
      </c>
      <c r="B152" s="57" t="s">
        <v>465</v>
      </c>
      <c r="C152" s="64">
        <f>70+20</f>
        <v>90</v>
      </c>
      <c r="D152" s="5" t="s">
        <v>105</v>
      </c>
      <c r="E152" s="38"/>
      <c r="F152" s="24">
        <f t="shared" si="9"/>
        <v>0</v>
      </c>
      <c r="G152" s="19"/>
    </row>
    <row r="153" spans="1:8" ht="14.1" customHeight="1" x14ac:dyDescent="0.25">
      <c r="A153" s="28" t="s">
        <v>464</v>
      </c>
      <c r="B153" s="28" t="s">
        <v>463</v>
      </c>
      <c r="C153" s="64">
        <v>135</v>
      </c>
      <c r="D153" s="5" t="s">
        <v>105</v>
      </c>
      <c r="E153" s="38"/>
      <c r="F153" s="24">
        <f t="shared" si="9"/>
        <v>0</v>
      </c>
      <c r="G153" s="19"/>
    </row>
    <row r="154" spans="1:8" ht="14.1" customHeight="1" x14ac:dyDescent="0.25">
      <c r="A154" s="28"/>
      <c r="B154" s="28" t="s">
        <v>462</v>
      </c>
      <c r="C154" s="64"/>
      <c r="E154" s="25"/>
      <c r="F154" s="24">
        <f t="shared" si="9"/>
        <v>0</v>
      </c>
      <c r="G154" s="19"/>
    </row>
    <row r="155" spans="1:8" ht="14.1" customHeight="1" x14ac:dyDescent="0.25">
      <c r="A155" s="28" t="s">
        <v>461</v>
      </c>
      <c r="B155" s="28" t="s">
        <v>460</v>
      </c>
      <c r="C155" s="64"/>
      <c r="D155" s="5" t="s">
        <v>105</v>
      </c>
      <c r="E155" s="25"/>
      <c r="F155" s="24">
        <f t="shared" si="9"/>
        <v>0</v>
      </c>
      <c r="G155" s="19"/>
    </row>
    <row r="156" spans="1:8" ht="14.1" customHeight="1" x14ac:dyDescent="0.25">
      <c r="A156" s="28" t="s">
        <v>459</v>
      </c>
      <c r="B156" s="28" t="s">
        <v>458</v>
      </c>
      <c r="C156" s="64">
        <v>100</v>
      </c>
      <c r="D156" s="5" t="s">
        <v>105</v>
      </c>
      <c r="E156" s="25"/>
      <c r="F156" s="24">
        <f t="shared" si="9"/>
        <v>0</v>
      </c>
      <c r="G156" s="19"/>
      <c r="H156" s="25"/>
    </row>
    <row r="157" spans="1:8" ht="38.25" hidden="1" x14ac:dyDescent="0.25">
      <c r="A157" s="28" t="s">
        <v>457</v>
      </c>
      <c r="B157" s="57" t="s">
        <v>456</v>
      </c>
      <c r="C157" s="64"/>
      <c r="D157" s="5" t="s">
        <v>105</v>
      </c>
      <c r="E157" s="25"/>
      <c r="F157" s="24">
        <f t="shared" si="9"/>
        <v>0</v>
      </c>
      <c r="G157" s="19"/>
      <c r="H157" s="25"/>
    </row>
    <row r="158" spans="1:8" s="70" customFormat="1" ht="38.25" x14ac:dyDescent="0.25">
      <c r="A158" s="90" t="s">
        <v>455</v>
      </c>
      <c r="B158" s="72" t="s">
        <v>454</v>
      </c>
      <c r="C158" s="56">
        <v>15</v>
      </c>
      <c r="D158" s="46" t="s">
        <v>105</v>
      </c>
      <c r="E158" s="25"/>
      <c r="F158" s="24">
        <f t="shared" si="9"/>
        <v>0</v>
      </c>
      <c r="G158" s="19"/>
      <c r="H158" s="83"/>
    </row>
    <row r="159" spans="1:8" ht="14.1" customHeight="1" x14ac:dyDescent="0.25">
      <c r="A159" s="90" t="s">
        <v>453</v>
      </c>
      <c r="B159" s="28" t="s">
        <v>452</v>
      </c>
      <c r="C159" s="64">
        <v>45</v>
      </c>
      <c r="D159" s="5" t="s">
        <v>105</v>
      </c>
      <c r="E159" s="25"/>
      <c r="F159" s="24">
        <f t="shared" si="9"/>
        <v>0</v>
      </c>
      <c r="G159" s="19"/>
      <c r="H159" s="25"/>
    </row>
    <row r="160" spans="1:8" ht="14.1" customHeight="1" x14ac:dyDescent="0.25">
      <c r="A160" s="28"/>
      <c r="B160" s="28" t="s">
        <v>451</v>
      </c>
      <c r="C160" s="64"/>
      <c r="E160" s="25"/>
      <c r="F160" s="24"/>
      <c r="G160" s="19"/>
      <c r="H160" s="25"/>
    </row>
    <row r="161" spans="1:8" ht="14.1" customHeight="1" x14ac:dyDescent="0.25">
      <c r="A161" s="28"/>
      <c r="B161" s="28"/>
      <c r="C161" s="64"/>
      <c r="E161" s="25"/>
      <c r="F161" s="24"/>
      <c r="G161" s="19"/>
    </row>
    <row r="162" spans="1:8" s="17" customFormat="1" ht="20.100000000000001" customHeight="1" x14ac:dyDescent="0.25">
      <c r="A162" s="108" t="s">
        <v>8</v>
      </c>
      <c r="B162" s="43" t="s">
        <v>450</v>
      </c>
      <c r="C162" s="107"/>
      <c r="D162" s="106"/>
      <c r="E162" s="105"/>
      <c r="F162" s="81">
        <f>SUM(F150:F161)</f>
        <v>0</v>
      </c>
      <c r="G162" s="7"/>
      <c r="H162" s="109"/>
    </row>
    <row r="163" spans="1:8" ht="14.1" customHeight="1" x14ac:dyDescent="0.25">
      <c r="A163" s="28"/>
      <c r="B163" s="90"/>
      <c r="C163" s="64"/>
      <c r="E163" s="25"/>
      <c r="F163" s="24"/>
      <c r="G163" s="19"/>
    </row>
    <row r="164" spans="1:8" ht="14.1" customHeight="1" x14ac:dyDescent="0.25">
      <c r="A164" s="28"/>
      <c r="B164" s="18" t="s">
        <v>449</v>
      </c>
      <c r="C164" s="64"/>
      <c r="E164" s="25"/>
      <c r="F164" s="24">
        <f>$C164*E164</f>
        <v>0</v>
      </c>
      <c r="G164" s="19"/>
    </row>
    <row r="165" spans="1:8" ht="14.1" customHeight="1" x14ac:dyDescent="0.25">
      <c r="A165" s="28"/>
      <c r="B165" s="18"/>
      <c r="C165" s="64"/>
      <c r="E165" s="25"/>
      <c r="F165" s="24">
        <f>$C165*E165</f>
        <v>0</v>
      </c>
      <c r="G165" s="19"/>
    </row>
    <row r="166" spans="1:8" ht="14.1" customHeight="1" x14ac:dyDescent="0.25">
      <c r="A166" s="28" t="s">
        <v>448</v>
      </c>
      <c r="B166" s="28" t="s">
        <v>447</v>
      </c>
      <c r="C166" s="64">
        <v>100</v>
      </c>
      <c r="D166" s="5" t="s">
        <v>368</v>
      </c>
      <c r="E166" s="25"/>
      <c r="F166" s="24">
        <f>$C166*E166</f>
        <v>0</v>
      </c>
      <c r="G166" s="19"/>
      <c r="H166" s="25"/>
    </row>
    <row r="167" spans="1:8" ht="14.1" customHeight="1" x14ac:dyDescent="0.25">
      <c r="A167" s="28" t="s">
        <v>445</v>
      </c>
      <c r="B167" s="28" t="s">
        <v>444</v>
      </c>
      <c r="C167" s="64">
        <v>110</v>
      </c>
      <c r="D167" s="103" t="s">
        <v>368</v>
      </c>
      <c r="E167" s="25"/>
      <c r="F167" s="24">
        <f>$C167*E167</f>
        <v>0</v>
      </c>
      <c r="G167" s="19"/>
      <c r="H167" s="25"/>
    </row>
    <row r="168" spans="1:8" ht="14.1" customHeight="1" x14ac:dyDescent="0.25">
      <c r="A168" s="28"/>
      <c r="B168" s="28" t="s">
        <v>446</v>
      </c>
      <c r="C168" s="64"/>
      <c r="D168" s="103"/>
      <c r="E168" s="25"/>
      <c r="F168" s="24"/>
      <c r="G168" s="19"/>
      <c r="H168" s="25"/>
    </row>
    <row r="169" spans="1:8" ht="14.1" customHeight="1" x14ac:dyDescent="0.25">
      <c r="A169" s="28" t="s">
        <v>445</v>
      </c>
      <c r="B169" s="28" t="s">
        <v>444</v>
      </c>
      <c r="C169" s="64">
        <f>+C253+C255</f>
        <v>205</v>
      </c>
      <c r="D169" s="103" t="s">
        <v>368</v>
      </c>
      <c r="E169" s="25"/>
      <c r="F169" s="24">
        <f>$C169*E169</f>
        <v>0</v>
      </c>
      <c r="G169" s="19"/>
      <c r="H169" s="25"/>
    </row>
    <row r="170" spans="1:8" ht="14.1" customHeight="1" x14ac:dyDescent="0.25">
      <c r="A170" s="28"/>
      <c r="B170" s="28" t="s">
        <v>443</v>
      </c>
      <c r="C170" s="64"/>
      <c r="D170" s="103"/>
      <c r="E170" s="25"/>
      <c r="F170" s="24"/>
      <c r="G170" s="19"/>
      <c r="H170" s="25"/>
    </row>
    <row r="171" spans="1:8" ht="14.1" customHeight="1" x14ac:dyDescent="0.25">
      <c r="A171" s="28" t="s">
        <v>442</v>
      </c>
      <c r="B171" s="28" t="s">
        <v>441</v>
      </c>
      <c r="C171" s="64">
        <v>100</v>
      </c>
      <c r="D171" s="103" t="s">
        <v>368</v>
      </c>
      <c r="E171" s="25"/>
      <c r="F171" s="24">
        <f>$C171*E171</f>
        <v>0</v>
      </c>
      <c r="G171" s="19"/>
      <c r="H171" s="25"/>
    </row>
    <row r="172" spans="1:8" ht="14.1" customHeight="1" x14ac:dyDescent="0.25">
      <c r="A172" s="28"/>
      <c r="B172" s="28" t="s">
        <v>440</v>
      </c>
      <c r="C172" s="64"/>
      <c r="E172" s="25"/>
      <c r="F172" s="24">
        <f>$C172*E172</f>
        <v>0</v>
      </c>
      <c r="G172" s="19"/>
      <c r="H172" s="25"/>
    </row>
    <row r="173" spans="1:8" ht="14.1" customHeight="1" x14ac:dyDescent="0.25">
      <c r="A173" s="28"/>
      <c r="B173" s="28" t="s">
        <v>439</v>
      </c>
      <c r="C173" s="64"/>
      <c r="E173" s="25"/>
      <c r="F173" s="24">
        <f>$C173*E173</f>
        <v>0</v>
      </c>
      <c r="G173" s="19"/>
      <c r="H173" s="25"/>
    </row>
    <row r="174" spans="1:8" x14ac:dyDescent="0.25">
      <c r="A174" s="28" t="s">
        <v>438</v>
      </c>
      <c r="B174" s="28" t="s">
        <v>437</v>
      </c>
      <c r="C174" s="64"/>
      <c r="D174" s="103" t="s">
        <v>308</v>
      </c>
      <c r="E174" s="25"/>
      <c r="F174" s="24">
        <f>$C174*E174</f>
        <v>0</v>
      </c>
      <c r="G174" s="19"/>
      <c r="H174" s="25"/>
    </row>
    <row r="175" spans="1:8" ht="14.1" customHeight="1" x14ac:dyDescent="0.25">
      <c r="A175" s="28"/>
      <c r="B175" s="28"/>
      <c r="C175" s="64"/>
      <c r="E175" s="25"/>
      <c r="F175" s="24"/>
      <c r="G175" s="19"/>
    </row>
    <row r="176" spans="1:8" s="17" customFormat="1" ht="20.100000000000001" customHeight="1" x14ac:dyDescent="0.25">
      <c r="A176" s="108" t="s">
        <v>8</v>
      </c>
      <c r="B176" s="43" t="s">
        <v>436</v>
      </c>
      <c r="C176" s="107"/>
      <c r="D176" s="106"/>
      <c r="E176" s="105"/>
      <c r="F176" s="81">
        <f>SUM(F163:F175)</f>
        <v>0</v>
      </c>
      <c r="G176" s="7"/>
      <c r="H176" s="109"/>
    </row>
    <row r="177" spans="1:8" ht="14.1" customHeight="1" x14ac:dyDescent="0.25">
      <c r="A177" s="28" t="s">
        <v>8</v>
      </c>
      <c r="B177" s="28" t="s">
        <v>176</v>
      </c>
      <c r="C177" s="64"/>
      <c r="D177" s="5" t="s">
        <v>6</v>
      </c>
      <c r="E177" s="25"/>
      <c r="F177" s="24"/>
      <c r="G177" s="19"/>
    </row>
    <row r="178" spans="1:8" ht="14.1" customHeight="1" x14ac:dyDescent="0.25">
      <c r="A178" s="28" t="s">
        <v>8</v>
      </c>
      <c r="B178" s="18" t="s">
        <v>435</v>
      </c>
      <c r="C178" s="64"/>
      <c r="E178" s="25"/>
      <c r="F178" s="24"/>
      <c r="G178" s="19"/>
    </row>
    <row r="179" spans="1:8" ht="14.1" customHeight="1" x14ac:dyDescent="0.25">
      <c r="A179" s="28"/>
      <c r="B179" s="18"/>
      <c r="C179" s="64"/>
      <c r="E179" s="25"/>
      <c r="F179" s="24"/>
      <c r="G179" s="19"/>
    </row>
    <row r="180" spans="1:8" ht="14.1" customHeight="1" x14ac:dyDescent="0.25">
      <c r="A180" s="28"/>
      <c r="B180" s="28" t="s">
        <v>371</v>
      </c>
      <c r="C180" s="64"/>
      <c r="E180" s="25"/>
      <c r="F180" s="24"/>
      <c r="G180" s="19"/>
      <c r="H180" s="25"/>
    </row>
    <row r="181" spans="1:8" ht="13.5" customHeight="1" x14ac:dyDescent="0.25">
      <c r="A181" s="28" t="s">
        <v>434</v>
      </c>
      <c r="B181" s="28" t="s">
        <v>369</v>
      </c>
      <c r="C181" s="64">
        <f>C188+C189+C190</f>
        <v>155</v>
      </c>
      <c r="D181" s="5" t="s">
        <v>368</v>
      </c>
      <c r="E181" s="25"/>
      <c r="F181" s="24">
        <f t="shared" ref="F181:F201" si="10">$C181*E181</f>
        <v>0</v>
      </c>
      <c r="G181" s="19"/>
      <c r="H181" s="25"/>
    </row>
    <row r="182" spans="1:8" ht="14.1" hidden="1" customHeight="1" x14ac:dyDescent="0.25">
      <c r="A182" s="28" t="s">
        <v>433</v>
      </c>
      <c r="B182" s="28" t="s">
        <v>366</v>
      </c>
      <c r="C182" s="64"/>
      <c r="D182" s="5" t="s">
        <v>105</v>
      </c>
      <c r="E182" s="25"/>
      <c r="F182" s="24">
        <f t="shared" si="10"/>
        <v>0</v>
      </c>
      <c r="G182" s="19"/>
      <c r="H182" s="25"/>
    </row>
    <row r="183" spans="1:8" ht="14.1" hidden="1" customHeight="1" x14ac:dyDescent="0.25">
      <c r="A183" s="28" t="s">
        <v>432</v>
      </c>
      <c r="B183" s="28" t="s">
        <v>364</v>
      </c>
      <c r="C183" s="64"/>
      <c r="D183" s="5" t="s">
        <v>105</v>
      </c>
      <c r="E183" s="25"/>
      <c r="F183" s="24">
        <f t="shared" si="10"/>
        <v>0</v>
      </c>
      <c r="G183" s="19"/>
      <c r="H183" s="25"/>
    </row>
    <row r="184" spans="1:8" ht="14.1" customHeight="1" x14ac:dyDescent="0.25">
      <c r="A184" s="28"/>
      <c r="B184" s="28"/>
      <c r="C184" s="64"/>
      <c r="E184" s="25"/>
      <c r="F184" s="24">
        <f t="shared" si="10"/>
        <v>0</v>
      </c>
      <c r="G184" s="19"/>
      <c r="H184" s="25"/>
    </row>
    <row r="185" spans="1:8" ht="14.1" customHeight="1" x14ac:dyDescent="0.25">
      <c r="A185" s="28" t="s">
        <v>431</v>
      </c>
      <c r="B185" s="28" t="s">
        <v>430</v>
      </c>
      <c r="C185" s="64"/>
      <c r="D185" s="5" t="s">
        <v>6</v>
      </c>
      <c r="E185" s="25"/>
      <c r="F185" s="24">
        <f t="shared" si="10"/>
        <v>0</v>
      </c>
      <c r="G185" s="19"/>
      <c r="H185" s="25"/>
    </row>
    <row r="186" spans="1:8" ht="14.1" hidden="1" customHeight="1" x14ac:dyDescent="0.25">
      <c r="A186" s="28" t="s">
        <v>429</v>
      </c>
      <c r="B186" s="28" t="s">
        <v>428</v>
      </c>
      <c r="C186" s="64"/>
      <c r="D186" s="5" t="s">
        <v>368</v>
      </c>
      <c r="E186" s="25"/>
      <c r="F186" s="24">
        <f t="shared" si="10"/>
        <v>0</v>
      </c>
      <c r="G186" s="19"/>
      <c r="H186" s="25"/>
    </row>
    <row r="187" spans="1:8" ht="14.1" hidden="1" customHeight="1" x14ac:dyDescent="0.25">
      <c r="A187" s="28" t="s">
        <v>427</v>
      </c>
      <c r="B187" s="28" t="s">
        <v>426</v>
      </c>
      <c r="C187" s="64"/>
      <c r="D187" s="5" t="s">
        <v>368</v>
      </c>
      <c r="E187" s="25"/>
      <c r="F187" s="24">
        <f t="shared" si="10"/>
        <v>0</v>
      </c>
      <c r="G187" s="19"/>
      <c r="H187" s="25"/>
    </row>
    <row r="188" spans="1:8" ht="14.1" customHeight="1" x14ac:dyDescent="0.25">
      <c r="A188" s="28" t="s">
        <v>425</v>
      </c>
      <c r="B188" s="28" t="s">
        <v>424</v>
      </c>
      <c r="C188" s="64">
        <v>15</v>
      </c>
      <c r="D188" s="5" t="s">
        <v>368</v>
      </c>
      <c r="E188" s="25"/>
      <c r="F188" s="24">
        <f t="shared" si="10"/>
        <v>0</v>
      </c>
      <c r="G188" s="19"/>
      <c r="H188" s="25"/>
    </row>
    <row r="189" spans="1:8" ht="14.1" customHeight="1" x14ac:dyDescent="0.25">
      <c r="A189" s="28" t="s">
        <v>423</v>
      </c>
      <c r="B189" s="28" t="s">
        <v>422</v>
      </c>
      <c r="C189" s="64">
        <v>100</v>
      </c>
      <c r="D189" s="5" t="s">
        <v>368</v>
      </c>
      <c r="E189" s="25"/>
      <c r="F189" s="24">
        <f t="shared" si="10"/>
        <v>0</v>
      </c>
      <c r="G189" s="19"/>
      <c r="H189" s="25"/>
    </row>
    <row r="190" spans="1:8" ht="14.1" customHeight="1" x14ac:dyDescent="0.25">
      <c r="A190" s="28" t="s">
        <v>421</v>
      </c>
      <c r="B190" s="28" t="s">
        <v>420</v>
      </c>
      <c r="C190" s="64">
        <v>40</v>
      </c>
      <c r="D190" s="5" t="s">
        <v>368</v>
      </c>
      <c r="E190" s="25"/>
      <c r="F190" s="24">
        <f t="shared" si="10"/>
        <v>0</v>
      </c>
      <c r="G190" s="19"/>
      <c r="H190" s="25"/>
    </row>
    <row r="191" spans="1:8" ht="14.1" customHeight="1" x14ac:dyDescent="0.25">
      <c r="A191" s="28" t="s">
        <v>419</v>
      </c>
      <c r="B191" s="28" t="s">
        <v>418</v>
      </c>
      <c r="C191" s="64">
        <f>15</f>
        <v>15</v>
      </c>
      <c r="D191" s="5" t="s">
        <v>16</v>
      </c>
      <c r="E191" s="25"/>
      <c r="F191" s="24">
        <f t="shared" si="10"/>
        <v>0</v>
      </c>
      <c r="G191" s="19"/>
      <c r="H191" s="25"/>
    </row>
    <row r="192" spans="1:8" ht="14.1" customHeight="1" x14ac:dyDescent="0.25">
      <c r="A192" s="28" t="s">
        <v>417</v>
      </c>
      <c r="B192" s="28" t="s">
        <v>416</v>
      </c>
      <c r="C192" s="64">
        <v>5</v>
      </c>
      <c r="D192" s="5" t="s">
        <v>16</v>
      </c>
      <c r="E192" s="25"/>
      <c r="F192" s="24">
        <f t="shared" si="10"/>
        <v>0</v>
      </c>
      <c r="G192" s="19"/>
      <c r="H192" s="25"/>
    </row>
    <row r="193" spans="1:8" ht="14.1" customHeight="1" x14ac:dyDescent="0.25">
      <c r="A193" s="28" t="s">
        <v>415</v>
      </c>
      <c r="B193" s="28" t="s">
        <v>414</v>
      </c>
      <c r="C193" s="64">
        <v>1</v>
      </c>
      <c r="D193" s="5" t="s">
        <v>16</v>
      </c>
      <c r="E193" s="25"/>
      <c r="F193" s="24">
        <f t="shared" si="10"/>
        <v>0</v>
      </c>
      <c r="G193" s="19"/>
      <c r="H193" s="25"/>
    </row>
    <row r="194" spans="1:8" ht="14.1" customHeight="1" x14ac:dyDescent="0.25">
      <c r="A194" s="28"/>
      <c r="B194" s="28"/>
      <c r="C194" s="64"/>
      <c r="E194" s="25"/>
      <c r="F194" s="24">
        <f t="shared" si="10"/>
        <v>0</v>
      </c>
      <c r="G194" s="19"/>
    </row>
    <row r="195" spans="1:8" ht="38.25" x14ac:dyDescent="0.25">
      <c r="A195" s="28" t="s">
        <v>413</v>
      </c>
      <c r="B195" s="57" t="s">
        <v>412</v>
      </c>
      <c r="C195" s="64">
        <v>15</v>
      </c>
      <c r="D195" s="103" t="s">
        <v>105</v>
      </c>
      <c r="E195" s="25"/>
      <c r="F195" s="24">
        <f t="shared" si="10"/>
        <v>0</v>
      </c>
      <c r="G195" s="19"/>
      <c r="H195" s="25"/>
    </row>
    <row r="196" spans="1:8" x14ac:dyDescent="0.25">
      <c r="A196" s="28"/>
      <c r="B196" s="57"/>
      <c r="C196" s="64"/>
      <c r="D196" s="103"/>
      <c r="E196" s="25"/>
      <c r="F196" s="24">
        <f t="shared" si="10"/>
        <v>0</v>
      </c>
      <c r="G196" s="19"/>
      <c r="H196" s="25"/>
    </row>
    <row r="197" spans="1:8" ht="14.1" customHeight="1" x14ac:dyDescent="0.25">
      <c r="A197" s="28"/>
      <c r="B197" s="28" t="s">
        <v>411</v>
      </c>
      <c r="C197" s="64"/>
      <c r="D197" s="54"/>
      <c r="E197" s="112"/>
      <c r="F197" s="24">
        <f t="shared" si="10"/>
        <v>0</v>
      </c>
      <c r="G197" s="19"/>
      <c r="H197" s="25"/>
    </row>
    <row r="198" spans="1:8" ht="14.1" customHeight="1" x14ac:dyDescent="0.25">
      <c r="A198" s="28" t="s">
        <v>410</v>
      </c>
      <c r="B198" s="28" t="s">
        <v>409</v>
      </c>
      <c r="C198" s="64">
        <f>(70*0.7*0.7)+(70*1.8*0.7)+2.5</f>
        <v>124.99999999999999</v>
      </c>
      <c r="D198" s="5" t="s">
        <v>148</v>
      </c>
      <c r="E198" s="25"/>
      <c r="F198" s="24">
        <f t="shared" si="10"/>
        <v>0</v>
      </c>
      <c r="G198" s="19"/>
    </row>
    <row r="199" spans="1:8" ht="14.1" customHeight="1" x14ac:dyDescent="0.25">
      <c r="A199" s="28" t="s">
        <v>408</v>
      </c>
      <c r="B199" s="28" t="s">
        <v>407</v>
      </c>
      <c r="C199" s="64">
        <f>(70*(0.7*4))+(70*(1.8+1.8+0.7+0.7))+(140*0.5)-1</f>
        <v>615</v>
      </c>
      <c r="D199" s="5" t="s">
        <v>13</v>
      </c>
      <c r="E199" s="111"/>
      <c r="F199" s="24">
        <f t="shared" si="10"/>
        <v>0</v>
      </c>
      <c r="G199" s="19"/>
      <c r="H199" s="25"/>
    </row>
    <row r="200" spans="1:8" x14ac:dyDescent="0.25">
      <c r="A200" s="28" t="s">
        <v>406</v>
      </c>
      <c r="B200" s="57" t="s">
        <v>405</v>
      </c>
      <c r="C200" s="64">
        <f>C198</f>
        <v>124.99999999999999</v>
      </c>
      <c r="D200" s="5" t="s">
        <v>148</v>
      </c>
      <c r="E200" s="111"/>
      <c r="F200" s="24">
        <f t="shared" si="10"/>
        <v>0</v>
      </c>
      <c r="G200" s="19"/>
      <c r="H200" s="25"/>
    </row>
    <row r="201" spans="1:8" s="70" customFormat="1" ht="14.1" customHeight="1" x14ac:dyDescent="0.25">
      <c r="A201" s="28" t="s">
        <v>404</v>
      </c>
      <c r="B201" s="90" t="s">
        <v>403</v>
      </c>
      <c r="C201" s="64">
        <f>29+39+35+35+2</f>
        <v>140</v>
      </c>
      <c r="D201" s="45" t="s">
        <v>105</v>
      </c>
      <c r="E201" s="91"/>
      <c r="F201" s="24">
        <f t="shared" si="10"/>
        <v>0</v>
      </c>
      <c r="G201" s="19"/>
      <c r="H201" s="71"/>
    </row>
    <row r="202" spans="1:8" s="70" customFormat="1" ht="14.1" customHeight="1" x14ac:dyDescent="0.25">
      <c r="A202" s="28"/>
      <c r="B202" s="90" t="s">
        <v>402</v>
      </c>
      <c r="C202" s="64"/>
      <c r="D202" s="45" t="s">
        <v>105</v>
      </c>
      <c r="E202" s="91" t="s">
        <v>12</v>
      </c>
      <c r="F202" s="24" t="s">
        <v>401</v>
      </c>
      <c r="G202" s="19"/>
      <c r="H202" s="71"/>
    </row>
    <row r="203" spans="1:8" ht="14.1" customHeight="1" x14ac:dyDescent="0.25">
      <c r="A203" s="51"/>
      <c r="B203" s="51"/>
      <c r="C203" s="89"/>
      <c r="D203" s="55"/>
      <c r="E203" s="88"/>
      <c r="F203" s="24">
        <f t="shared" ref="F203:F208" si="11">$C203*E203</f>
        <v>0</v>
      </c>
      <c r="G203" s="19"/>
    </row>
    <row r="204" spans="1:8" ht="14.1" customHeight="1" x14ac:dyDescent="0.25">
      <c r="A204" s="28" t="s">
        <v>400</v>
      </c>
      <c r="B204" s="28" t="s">
        <v>399</v>
      </c>
      <c r="C204" s="64">
        <v>2</v>
      </c>
      <c r="D204" s="5" t="s">
        <v>16</v>
      </c>
      <c r="E204" s="25"/>
      <c r="F204" s="24">
        <f t="shared" si="11"/>
        <v>0</v>
      </c>
      <c r="G204" s="19"/>
      <c r="H204" s="25"/>
    </row>
    <row r="205" spans="1:8" ht="14.1" hidden="1" customHeight="1" x14ac:dyDescent="0.25">
      <c r="A205" s="28" t="s">
        <v>398</v>
      </c>
      <c r="B205" s="28" t="s">
        <v>397</v>
      </c>
      <c r="C205" s="64"/>
      <c r="D205" s="5" t="s">
        <v>16</v>
      </c>
      <c r="E205" s="25"/>
      <c r="F205" s="24">
        <f t="shared" si="11"/>
        <v>0</v>
      </c>
      <c r="G205" s="19"/>
      <c r="H205" s="25"/>
    </row>
    <row r="206" spans="1:8" ht="14.1" customHeight="1" x14ac:dyDescent="0.25">
      <c r="A206" s="28" t="s">
        <v>396</v>
      </c>
      <c r="B206" s="28" t="s">
        <v>395</v>
      </c>
      <c r="C206" s="64">
        <v>1</v>
      </c>
      <c r="D206" s="5" t="s">
        <v>16</v>
      </c>
      <c r="E206" s="25"/>
      <c r="F206" s="24">
        <f t="shared" si="11"/>
        <v>0</v>
      </c>
      <c r="G206" s="19"/>
      <c r="H206" s="25"/>
    </row>
    <row r="207" spans="1:8" ht="14.1" customHeight="1" x14ac:dyDescent="0.25">
      <c r="A207" s="28" t="s">
        <v>394</v>
      </c>
      <c r="B207" s="28" t="s">
        <v>393</v>
      </c>
      <c r="C207" s="64">
        <v>10</v>
      </c>
      <c r="D207" s="5" t="s">
        <v>16</v>
      </c>
      <c r="E207" s="25"/>
      <c r="F207" s="24">
        <f t="shared" si="11"/>
        <v>0</v>
      </c>
      <c r="G207" s="19"/>
      <c r="H207" s="25"/>
    </row>
    <row r="208" spans="1:8" hidden="1" x14ac:dyDescent="0.25">
      <c r="A208" s="28" t="s">
        <v>384</v>
      </c>
      <c r="B208" s="57" t="s">
        <v>392</v>
      </c>
      <c r="C208" s="64"/>
      <c r="D208" s="103" t="s">
        <v>16</v>
      </c>
      <c r="E208" s="25"/>
      <c r="F208" s="24">
        <f t="shared" si="11"/>
        <v>0</v>
      </c>
      <c r="G208" s="19"/>
      <c r="H208" s="25"/>
    </row>
    <row r="209" spans="1:8" ht="14.1" customHeight="1" x14ac:dyDescent="0.25">
      <c r="A209" s="28"/>
      <c r="B209" s="28" t="s">
        <v>391</v>
      </c>
      <c r="C209" s="64"/>
      <c r="E209" s="25"/>
      <c r="F209" s="24"/>
      <c r="G209" s="19"/>
      <c r="H209" s="25"/>
    </row>
    <row r="210" spans="1:8" ht="14.1" hidden="1" customHeight="1" x14ac:dyDescent="0.25">
      <c r="A210" s="28" t="s">
        <v>390</v>
      </c>
      <c r="B210" s="28" t="s">
        <v>280</v>
      </c>
      <c r="C210" s="64"/>
      <c r="D210" s="5" t="s">
        <v>16</v>
      </c>
      <c r="E210" s="25"/>
      <c r="F210" s="24">
        <f t="shared" ref="F210:F222" si="12">$C210*E210</f>
        <v>0</v>
      </c>
      <c r="G210" s="19"/>
      <c r="H210" s="25"/>
    </row>
    <row r="211" spans="1:8" ht="14.1" hidden="1" customHeight="1" x14ac:dyDescent="0.25">
      <c r="A211" s="28" t="s">
        <v>389</v>
      </c>
      <c r="B211" s="28" t="s">
        <v>388</v>
      </c>
      <c r="C211" s="64"/>
      <c r="D211" s="5" t="s">
        <v>16</v>
      </c>
      <c r="E211" s="25"/>
      <c r="F211" s="24">
        <f t="shared" si="12"/>
        <v>0</v>
      </c>
      <c r="G211" s="19"/>
      <c r="H211" s="25"/>
    </row>
    <row r="212" spans="1:8" ht="14.1" hidden="1" customHeight="1" x14ac:dyDescent="0.25">
      <c r="A212" s="28" t="s">
        <v>387</v>
      </c>
      <c r="B212" s="28" t="s">
        <v>277</v>
      </c>
      <c r="C212" s="64"/>
      <c r="D212" s="5" t="s">
        <v>16</v>
      </c>
      <c r="E212" s="25"/>
      <c r="F212" s="24">
        <f t="shared" si="12"/>
        <v>0</v>
      </c>
      <c r="G212" s="19"/>
      <c r="H212" s="25"/>
    </row>
    <row r="213" spans="1:8" ht="14.1" hidden="1" customHeight="1" x14ac:dyDescent="0.25">
      <c r="A213" s="28" t="s">
        <v>386</v>
      </c>
      <c r="B213" s="28" t="s">
        <v>385</v>
      </c>
      <c r="C213" s="64"/>
      <c r="D213" s="5" t="s">
        <v>16</v>
      </c>
      <c r="E213" s="25"/>
      <c r="F213" s="24">
        <f t="shared" si="12"/>
        <v>0</v>
      </c>
      <c r="G213" s="19"/>
      <c r="H213" s="25"/>
    </row>
    <row r="214" spans="1:8" ht="14.1" customHeight="1" x14ac:dyDescent="0.25">
      <c r="A214" s="28" t="s">
        <v>384</v>
      </c>
      <c r="B214" s="28" t="s">
        <v>383</v>
      </c>
      <c r="C214" s="64"/>
      <c r="D214" s="5" t="s">
        <v>16</v>
      </c>
      <c r="E214" s="25"/>
      <c r="F214" s="24">
        <f t="shared" si="12"/>
        <v>0</v>
      </c>
      <c r="G214" s="19"/>
      <c r="H214" s="25"/>
    </row>
    <row r="215" spans="1:8" ht="25.5" x14ac:dyDescent="0.25">
      <c r="A215" s="28" t="s">
        <v>382</v>
      </c>
      <c r="B215" s="57" t="s">
        <v>381</v>
      </c>
      <c r="C215" s="64">
        <v>1</v>
      </c>
      <c r="D215" s="5" t="s">
        <v>16</v>
      </c>
      <c r="E215" s="25"/>
      <c r="F215" s="24">
        <f t="shared" si="12"/>
        <v>0</v>
      </c>
      <c r="G215" s="19"/>
      <c r="H215" s="25"/>
    </row>
    <row r="216" spans="1:8" ht="14.1" customHeight="1" x14ac:dyDescent="0.25">
      <c r="A216" s="28" t="s">
        <v>380</v>
      </c>
      <c r="B216" s="28" t="s">
        <v>379</v>
      </c>
      <c r="C216" s="64">
        <v>1</v>
      </c>
      <c r="D216" s="5" t="s">
        <v>16</v>
      </c>
      <c r="E216" s="25"/>
      <c r="F216" s="24">
        <f t="shared" si="12"/>
        <v>0</v>
      </c>
      <c r="G216" s="19"/>
      <c r="H216" s="25"/>
    </row>
    <row r="217" spans="1:8" ht="27" customHeight="1" x14ac:dyDescent="0.25">
      <c r="A217" s="28" t="s">
        <v>378</v>
      </c>
      <c r="B217" s="57" t="s">
        <v>377</v>
      </c>
      <c r="C217" s="64">
        <v>1</v>
      </c>
      <c r="D217" s="5" t="s">
        <v>16</v>
      </c>
      <c r="E217" s="25"/>
      <c r="F217" s="24">
        <f t="shared" si="12"/>
        <v>0</v>
      </c>
      <c r="G217" s="19"/>
      <c r="H217" s="25"/>
    </row>
    <row r="218" spans="1:8" ht="14.1" customHeight="1" x14ac:dyDescent="0.25">
      <c r="A218" s="28"/>
      <c r="B218" s="28"/>
      <c r="C218" s="64"/>
      <c r="E218" s="25"/>
      <c r="F218" s="24">
        <f t="shared" si="12"/>
        <v>0</v>
      </c>
      <c r="G218" s="19"/>
      <c r="H218" s="25"/>
    </row>
    <row r="219" spans="1:8" x14ac:dyDescent="0.25">
      <c r="A219" s="28" t="s">
        <v>340</v>
      </c>
      <c r="B219" s="57" t="s">
        <v>376</v>
      </c>
      <c r="C219" s="64">
        <v>1</v>
      </c>
      <c r="D219" s="5" t="s">
        <v>308</v>
      </c>
      <c r="E219" s="25"/>
      <c r="F219" s="24">
        <f t="shared" si="12"/>
        <v>0</v>
      </c>
      <c r="G219" s="19"/>
      <c r="H219" s="25"/>
    </row>
    <row r="220" spans="1:8" ht="14.1" customHeight="1" x14ac:dyDescent="0.25">
      <c r="A220" s="28" t="s">
        <v>375</v>
      </c>
      <c r="B220" s="28" t="s">
        <v>335</v>
      </c>
      <c r="C220" s="64">
        <f>C181+C182+C183</f>
        <v>155</v>
      </c>
      <c r="D220" s="5" t="s">
        <v>105</v>
      </c>
      <c r="E220" s="25"/>
      <c r="F220" s="24">
        <f t="shared" si="12"/>
        <v>0</v>
      </c>
      <c r="G220" s="19"/>
      <c r="H220" s="25"/>
    </row>
    <row r="221" spans="1:8" ht="14.1" customHeight="1" x14ac:dyDescent="0.25">
      <c r="A221" s="28" t="s">
        <v>374</v>
      </c>
      <c r="B221" s="28" t="s">
        <v>333</v>
      </c>
      <c r="C221" s="64">
        <f>C192+C206+C207+C210+C211+C213+C214+C215+C208+C205+C204+C191+C193</f>
        <v>35</v>
      </c>
      <c r="D221" s="5" t="s">
        <v>16</v>
      </c>
      <c r="E221" s="25"/>
      <c r="F221" s="24">
        <f t="shared" si="12"/>
        <v>0</v>
      </c>
      <c r="G221" s="19"/>
      <c r="H221" s="25"/>
    </row>
    <row r="222" spans="1:8" ht="14.1" customHeight="1" x14ac:dyDescent="0.25">
      <c r="A222" s="28"/>
      <c r="B222" s="28"/>
      <c r="C222" s="64"/>
      <c r="E222" s="25"/>
      <c r="F222" s="24">
        <f t="shared" si="12"/>
        <v>0</v>
      </c>
      <c r="G222" s="19"/>
    </row>
    <row r="223" spans="1:8" s="17" customFormat="1" ht="20.100000000000001" customHeight="1" x14ac:dyDescent="0.25">
      <c r="A223" s="108" t="s">
        <v>8</v>
      </c>
      <c r="B223" s="43" t="s">
        <v>373</v>
      </c>
      <c r="C223" s="107"/>
      <c r="D223" s="106"/>
      <c r="E223" s="105"/>
      <c r="F223" s="81">
        <f>SUM(F178:F222)</f>
        <v>0</v>
      </c>
      <c r="G223" s="7"/>
      <c r="H223" s="109"/>
    </row>
    <row r="224" spans="1:8" s="70" customFormat="1" ht="14.1" customHeight="1" x14ac:dyDescent="0.25">
      <c r="A224" s="90"/>
      <c r="B224" s="90"/>
      <c r="C224" s="64"/>
      <c r="D224" s="92"/>
      <c r="E224" s="73"/>
      <c r="F224" s="24"/>
      <c r="G224" s="19"/>
      <c r="H224" s="71"/>
    </row>
    <row r="225" spans="1:8" ht="14.1" customHeight="1" x14ac:dyDescent="0.25">
      <c r="A225" s="28"/>
      <c r="B225" s="18" t="s">
        <v>372</v>
      </c>
      <c r="C225" s="110"/>
      <c r="D225" s="2"/>
      <c r="E225" s="25"/>
      <c r="F225" s="24">
        <f t="shared" ref="F225:F247" si="13">$C225*E225</f>
        <v>0</v>
      </c>
      <c r="G225" s="19"/>
    </row>
    <row r="226" spans="1:8" ht="14.1" customHeight="1" x14ac:dyDescent="0.25">
      <c r="A226" s="28"/>
      <c r="B226" s="18"/>
      <c r="C226" s="110"/>
      <c r="D226" s="2"/>
      <c r="E226" s="25"/>
      <c r="F226" s="24">
        <f t="shared" si="13"/>
        <v>0</v>
      </c>
      <c r="G226" s="19"/>
    </row>
    <row r="227" spans="1:8" ht="14.1" customHeight="1" x14ac:dyDescent="0.25">
      <c r="A227" s="28"/>
      <c r="B227" s="28" t="s">
        <v>371</v>
      </c>
      <c r="C227" s="64"/>
      <c r="E227" s="25"/>
      <c r="F227" s="24">
        <f t="shared" si="13"/>
        <v>0</v>
      </c>
      <c r="G227" s="19"/>
      <c r="H227" s="25"/>
    </row>
    <row r="228" spans="1:8" ht="14.1" customHeight="1" x14ac:dyDescent="0.25">
      <c r="A228" s="28" t="s">
        <v>370</v>
      </c>
      <c r="B228" s="28" t="s">
        <v>369</v>
      </c>
      <c r="C228" s="64">
        <f>C234</f>
        <v>40</v>
      </c>
      <c r="D228" s="5" t="s">
        <v>368</v>
      </c>
      <c r="E228" s="25"/>
      <c r="F228" s="24">
        <f t="shared" si="13"/>
        <v>0</v>
      </c>
      <c r="G228" s="19"/>
      <c r="H228" s="25"/>
    </row>
    <row r="229" spans="1:8" ht="14.1" customHeight="1" x14ac:dyDescent="0.25">
      <c r="A229" s="28" t="s">
        <v>367</v>
      </c>
      <c r="B229" s="28" t="s">
        <v>366</v>
      </c>
      <c r="C229" s="64"/>
      <c r="D229" s="5" t="s">
        <v>105</v>
      </c>
      <c r="E229" s="25"/>
      <c r="F229" s="24">
        <f t="shared" si="13"/>
        <v>0</v>
      </c>
      <c r="G229" s="19"/>
      <c r="H229" s="25"/>
    </row>
    <row r="230" spans="1:8" ht="14.1" customHeight="1" x14ac:dyDescent="0.25">
      <c r="A230" s="28" t="s">
        <v>365</v>
      </c>
      <c r="B230" s="28" t="s">
        <v>364</v>
      </c>
      <c r="C230" s="64">
        <f>C233</f>
        <v>100</v>
      </c>
      <c r="D230" s="5" t="s">
        <v>105</v>
      </c>
      <c r="E230" s="25"/>
      <c r="F230" s="24">
        <f t="shared" si="13"/>
        <v>0</v>
      </c>
      <c r="G230" s="19"/>
      <c r="H230" s="25"/>
    </row>
    <row r="231" spans="1:8" ht="14.1" customHeight="1" x14ac:dyDescent="0.25">
      <c r="A231" s="28" t="s">
        <v>363</v>
      </c>
      <c r="B231" s="28" t="s">
        <v>362</v>
      </c>
      <c r="C231" s="64"/>
      <c r="D231" s="5" t="s">
        <v>105</v>
      </c>
      <c r="E231" s="25"/>
      <c r="F231" s="24">
        <f t="shared" si="13"/>
        <v>0</v>
      </c>
      <c r="G231" s="19"/>
      <c r="H231" s="25"/>
    </row>
    <row r="232" spans="1:8" ht="14.1" customHeight="1" x14ac:dyDescent="0.25">
      <c r="A232" s="28"/>
      <c r="B232" s="28" t="s">
        <v>361</v>
      </c>
      <c r="C232" s="64" t="s">
        <v>6</v>
      </c>
      <c r="E232" s="25"/>
      <c r="F232" s="24">
        <f t="shared" si="13"/>
        <v>0</v>
      </c>
      <c r="G232" s="19"/>
      <c r="H232" s="25"/>
    </row>
    <row r="233" spans="1:8" ht="14.1" customHeight="1" x14ac:dyDescent="0.25">
      <c r="A233" s="28" t="s">
        <v>360</v>
      </c>
      <c r="B233" s="28" t="s">
        <v>359</v>
      </c>
      <c r="C233" s="64">
        <f>35+35+25+5</f>
        <v>100</v>
      </c>
      <c r="D233" s="38" t="s">
        <v>105</v>
      </c>
      <c r="E233" s="25"/>
      <c r="F233" s="24">
        <f t="shared" si="13"/>
        <v>0</v>
      </c>
      <c r="G233" s="19"/>
      <c r="H233" s="25"/>
    </row>
    <row r="234" spans="1:8" ht="14.1" customHeight="1" x14ac:dyDescent="0.25">
      <c r="A234" s="28" t="s">
        <v>358</v>
      </c>
      <c r="B234" s="28" t="s">
        <v>357</v>
      </c>
      <c r="C234" s="64">
        <v>40</v>
      </c>
      <c r="D234" s="38" t="s">
        <v>105</v>
      </c>
      <c r="E234" s="25"/>
      <c r="F234" s="24">
        <f t="shared" si="13"/>
        <v>0</v>
      </c>
      <c r="G234" s="19"/>
      <c r="H234" s="25"/>
    </row>
    <row r="235" spans="1:8" ht="14.1" hidden="1" customHeight="1" x14ac:dyDescent="0.25">
      <c r="A235" s="28" t="s">
        <v>356</v>
      </c>
      <c r="B235" s="28" t="s">
        <v>355</v>
      </c>
      <c r="C235" s="64"/>
      <c r="D235" s="38" t="s">
        <v>16</v>
      </c>
      <c r="E235" s="25"/>
      <c r="F235" s="24">
        <f t="shared" si="13"/>
        <v>0</v>
      </c>
      <c r="G235" s="19"/>
      <c r="H235" s="25"/>
    </row>
    <row r="236" spans="1:8" ht="14.1" customHeight="1" x14ac:dyDescent="0.25">
      <c r="A236" s="28" t="s">
        <v>354</v>
      </c>
      <c r="B236" s="28" t="s">
        <v>353</v>
      </c>
      <c r="C236" s="64">
        <v>4</v>
      </c>
      <c r="D236" s="38" t="s">
        <v>16</v>
      </c>
      <c r="E236" s="25"/>
      <c r="F236" s="24">
        <f t="shared" si="13"/>
        <v>0</v>
      </c>
      <c r="G236" s="19"/>
      <c r="H236" s="25"/>
    </row>
    <row r="237" spans="1:8" ht="14.1" hidden="1" customHeight="1" x14ac:dyDescent="0.25">
      <c r="A237" s="28" t="s">
        <v>352</v>
      </c>
      <c r="B237" s="28" t="s">
        <v>351</v>
      </c>
      <c r="C237" s="64"/>
      <c r="D237" s="38" t="s">
        <v>16</v>
      </c>
      <c r="E237" s="25"/>
      <c r="F237" s="24">
        <f t="shared" si="13"/>
        <v>0</v>
      </c>
      <c r="G237" s="19"/>
      <c r="H237" s="25"/>
    </row>
    <row r="238" spans="1:8" ht="14.1" customHeight="1" x14ac:dyDescent="0.25">
      <c r="A238" s="28" t="s">
        <v>350</v>
      </c>
      <c r="B238" s="28" t="s">
        <v>349</v>
      </c>
      <c r="C238" s="64">
        <v>7</v>
      </c>
      <c r="D238" s="38" t="s">
        <v>16</v>
      </c>
      <c r="E238" s="25"/>
      <c r="F238" s="24">
        <f t="shared" si="13"/>
        <v>0</v>
      </c>
      <c r="G238" s="19"/>
      <c r="H238" s="25"/>
    </row>
    <row r="239" spans="1:8" ht="14.1" customHeight="1" x14ac:dyDescent="0.25">
      <c r="A239" s="28" t="s">
        <v>348</v>
      </c>
      <c r="B239" s="28" t="s">
        <v>347</v>
      </c>
      <c r="C239" s="64">
        <f>C238</f>
        <v>7</v>
      </c>
      <c r="D239" s="38" t="s">
        <v>16</v>
      </c>
      <c r="E239" s="25"/>
      <c r="F239" s="24">
        <f t="shared" si="13"/>
        <v>0</v>
      </c>
      <c r="G239" s="19"/>
      <c r="H239" s="25"/>
    </row>
    <row r="240" spans="1:8" ht="14.1" customHeight="1" x14ac:dyDescent="0.25">
      <c r="A240" s="28" t="s">
        <v>346</v>
      </c>
      <c r="B240" s="28" t="s">
        <v>345</v>
      </c>
      <c r="C240" s="64">
        <f>C239</f>
        <v>7</v>
      </c>
      <c r="D240" s="38" t="s">
        <v>16</v>
      </c>
      <c r="E240" s="25"/>
      <c r="F240" s="24">
        <f t="shared" si="13"/>
        <v>0</v>
      </c>
      <c r="G240" s="19"/>
      <c r="H240" s="25"/>
    </row>
    <row r="241" spans="1:8" ht="67.5" hidden="1" customHeight="1" x14ac:dyDescent="0.25">
      <c r="A241" s="28" t="s">
        <v>344</v>
      </c>
      <c r="B241" s="57" t="s">
        <v>343</v>
      </c>
      <c r="C241" s="64"/>
      <c r="D241" s="38" t="s">
        <v>308</v>
      </c>
      <c r="E241" s="25"/>
      <c r="F241" s="24">
        <f t="shared" si="13"/>
        <v>0</v>
      </c>
      <c r="G241" s="19"/>
      <c r="H241" s="25"/>
    </row>
    <row r="242" spans="1:8" ht="14.1" customHeight="1" x14ac:dyDescent="0.25">
      <c r="A242" s="28" t="s">
        <v>342</v>
      </c>
      <c r="B242" s="28" t="s">
        <v>341</v>
      </c>
      <c r="C242" s="64">
        <v>1</v>
      </c>
      <c r="D242" s="38" t="s">
        <v>16</v>
      </c>
      <c r="E242" s="25"/>
      <c r="F242" s="24">
        <f t="shared" si="13"/>
        <v>0</v>
      </c>
      <c r="G242" s="19"/>
      <c r="H242" s="25"/>
    </row>
    <row r="243" spans="1:8" ht="14.1" customHeight="1" x14ac:dyDescent="0.25">
      <c r="A243" s="28" t="s">
        <v>340</v>
      </c>
      <c r="B243" s="28" t="s">
        <v>339</v>
      </c>
      <c r="C243" s="64">
        <f>C233+C234</f>
        <v>140</v>
      </c>
      <c r="D243" s="38" t="s">
        <v>105</v>
      </c>
      <c r="E243" s="25"/>
      <c r="F243" s="24">
        <f t="shared" si="13"/>
        <v>0</v>
      </c>
      <c r="G243" s="19"/>
      <c r="H243" s="25"/>
    </row>
    <row r="244" spans="1:8" ht="14.1" customHeight="1" x14ac:dyDescent="0.25">
      <c r="A244" s="28" t="s">
        <v>338</v>
      </c>
      <c r="B244" s="28" t="s">
        <v>337</v>
      </c>
      <c r="C244" s="64">
        <f>C243</f>
        <v>140</v>
      </c>
      <c r="D244" s="38" t="s">
        <v>105</v>
      </c>
      <c r="E244" s="25"/>
      <c r="F244" s="24">
        <f t="shared" si="13"/>
        <v>0</v>
      </c>
      <c r="G244" s="19"/>
      <c r="H244" s="25"/>
    </row>
    <row r="245" spans="1:8" ht="14.1" customHeight="1" x14ac:dyDescent="0.25">
      <c r="A245" s="28" t="s">
        <v>336</v>
      </c>
      <c r="B245" s="28" t="s">
        <v>335</v>
      </c>
      <c r="C245" s="64">
        <f>C244</f>
        <v>140</v>
      </c>
      <c r="D245" s="38" t="s">
        <v>105</v>
      </c>
      <c r="E245" s="25"/>
      <c r="F245" s="24">
        <f t="shared" si="13"/>
        <v>0</v>
      </c>
      <c r="G245" s="19"/>
      <c r="H245" s="25"/>
    </row>
    <row r="246" spans="1:8" ht="14.1" customHeight="1" x14ac:dyDescent="0.25">
      <c r="A246" s="28" t="s">
        <v>334</v>
      </c>
      <c r="B246" s="28" t="s">
        <v>333</v>
      </c>
      <c r="C246" s="64">
        <f>+C236+C238+C242</f>
        <v>12</v>
      </c>
      <c r="D246" s="5" t="s">
        <v>16</v>
      </c>
      <c r="E246" s="25"/>
      <c r="F246" s="24">
        <f t="shared" si="13"/>
        <v>0</v>
      </c>
      <c r="G246" s="19"/>
      <c r="H246" s="25"/>
    </row>
    <row r="247" spans="1:8" ht="14.1" customHeight="1" x14ac:dyDescent="0.25">
      <c r="A247" s="28"/>
      <c r="B247" s="18"/>
      <c r="C247" s="84"/>
      <c r="D247" s="2"/>
      <c r="E247" s="25"/>
      <c r="F247" s="24">
        <f t="shared" si="13"/>
        <v>0</v>
      </c>
      <c r="G247" s="19"/>
    </row>
    <row r="248" spans="1:8" s="17" customFormat="1" ht="20.100000000000001" customHeight="1" x14ac:dyDescent="0.25">
      <c r="A248" s="108" t="s">
        <v>8</v>
      </c>
      <c r="B248" s="43" t="s">
        <v>332</v>
      </c>
      <c r="C248" s="107"/>
      <c r="D248" s="106"/>
      <c r="E248" s="105"/>
      <c r="F248" s="81">
        <f>SUM(F224:F247)</f>
        <v>0</v>
      </c>
      <c r="G248" s="7"/>
      <c r="H248" s="109"/>
    </row>
    <row r="249" spans="1:8" s="70" customFormat="1" ht="14.1" customHeight="1" x14ac:dyDescent="0.25">
      <c r="A249" s="90"/>
      <c r="B249" s="90"/>
      <c r="C249" s="64"/>
      <c r="D249" s="92"/>
      <c r="E249" s="73"/>
      <c r="F249" s="24"/>
      <c r="G249" s="19"/>
      <c r="H249" s="71"/>
    </row>
    <row r="250" spans="1:8" ht="14.1" customHeight="1" x14ac:dyDescent="0.25">
      <c r="A250" s="28"/>
      <c r="B250" s="18" t="s">
        <v>331</v>
      </c>
      <c r="C250" s="64"/>
      <c r="D250" s="5" t="s">
        <v>6</v>
      </c>
      <c r="E250" s="25"/>
      <c r="F250" s="24">
        <f>$C250*E250</f>
        <v>0</v>
      </c>
      <c r="G250" s="19"/>
      <c r="H250" s="25"/>
    </row>
    <row r="251" spans="1:8" ht="14.1" customHeight="1" x14ac:dyDescent="0.25">
      <c r="A251" s="28"/>
      <c r="B251" s="28"/>
      <c r="C251" s="64"/>
      <c r="D251" s="38"/>
      <c r="E251" s="25"/>
      <c r="F251" s="24"/>
      <c r="G251" s="19"/>
      <c r="H251" s="25"/>
    </row>
    <row r="252" spans="1:8" ht="25.5" x14ac:dyDescent="0.25">
      <c r="A252" s="28" t="s">
        <v>330</v>
      </c>
      <c r="B252" s="57" t="s">
        <v>329</v>
      </c>
      <c r="C252" s="64">
        <v>1</v>
      </c>
      <c r="D252" s="38" t="s">
        <v>16</v>
      </c>
      <c r="E252" s="25"/>
      <c r="F252" s="24">
        <f>$C252*E252</f>
        <v>0</v>
      </c>
      <c r="G252" s="19"/>
      <c r="H252" s="25"/>
    </row>
    <row r="253" spans="1:8" ht="14.1" customHeight="1" x14ac:dyDescent="0.25">
      <c r="A253" s="28" t="s">
        <v>326</v>
      </c>
      <c r="B253" s="28" t="s">
        <v>328</v>
      </c>
      <c r="C253" s="64">
        <f>55</f>
        <v>55</v>
      </c>
      <c r="D253" s="103" t="s">
        <v>105</v>
      </c>
      <c r="E253" s="25"/>
      <c r="F253" s="24">
        <f>$C253*E253</f>
        <v>0</v>
      </c>
      <c r="G253" s="7"/>
      <c r="H253" s="25"/>
    </row>
    <row r="254" spans="1:8" ht="14.1" customHeight="1" x14ac:dyDescent="0.25">
      <c r="A254" s="28"/>
      <c r="B254" s="28" t="s">
        <v>327</v>
      </c>
      <c r="C254" s="64"/>
      <c r="D254" s="103"/>
      <c r="E254" s="25"/>
      <c r="F254" s="24"/>
      <c r="G254" s="7"/>
      <c r="H254" s="25"/>
    </row>
    <row r="255" spans="1:8" ht="14.1" customHeight="1" x14ac:dyDescent="0.25">
      <c r="A255" s="28" t="s">
        <v>326</v>
      </c>
      <c r="B255" s="28" t="s">
        <v>325</v>
      </c>
      <c r="C255" s="64">
        <v>150</v>
      </c>
      <c r="D255" s="103" t="s">
        <v>105</v>
      </c>
      <c r="E255" s="25"/>
      <c r="F255" s="24">
        <f>$C255*E255</f>
        <v>0</v>
      </c>
      <c r="G255" s="7"/>
      <c r="H255" s="25"/>
    </row>
    <row r="256" spans="1:8" x14ac:dyDescent="0.25">
      <c r="A256" s="28"/>
      <c r="B256" s="57" t="s">
        <v>324</v>
      </c>
      <c r="C256" s="64"/>
      <c r="D256" s="103"/>
      <c r="E256" s="25"/>
      <c r="F256" s="24"/>
      <c r="G256" s="7"/>
      <c r="H256" s="25"/>
    </row>
    <row r="257" spans="1:8" ht="14.1" customHeight="1" x14ac:dyDescent="0.25">
      <c r="A257" s="28" t="s">
        <v>323</v>
      </c>
      <c r="B257" s="28" t="s">
        <v>322</v>
      </c>
      <c r="C257" s="64">
        <v>1</v>
      </c>
      <c r="D257" s="38" t="s">
        <v>16</v>
      </c>
      <c r="E257" s="25"/>
      <c r="F257" s="24">
        <f>$C257*E257</f>
        <v>0</v>
      </c>
      <c r="G257" s="19"/>
      <c r="H257" s="25"/>
    </row>
    <row r="258" spans="1:8" ht="14.1" customHeight="1" x14ac:dyDescent="0.25">
      <c r="A258" s="28" t="s">
        <v>321</v>
      </c>
      <c r="B258" s="28" t="s">
        <v>320</v>
      </c>
      <c r="C258" s="64">
        <v>1</v>
      </c>
      <c r="D258" s="38" t="s">
        <v>16</v>
      </c>
      <c r="E258" s="25"/>
      <c r="F258" s="24">
        <f>$C258*E258</f>
        <v>0</v>
      </c>
      <c r="G258" s="19"/>
      <c r="H258" s="25"/>
    </row>
    <row r="259" spans="1:8" ht="14.1" customHeight="1" x14ac:dyDescent="0.25">
      <c r="A259" s="28" t="s">
        <v>319</v>
      </c>
      <c r="B259" s="28" t="s">
        <v>318</v>
      </c>
      <c r="C259" s="64">
        <v>2</v>
      </c>
      <c r="D259" s="38" t="s">
        <v>16</v>
      </c>
      <c r="E259" s="25"/>
      <c r="F259" s="24">
        <f>$C259*E259</f>
        <v>0</v>
      </c>
      <c r="G259" s="19"/>
      <c r="H259" s="25"/>
    </row>
    <row r="260" spans="1:8" ht="14.1" customHeight="1" x14ac:dyDescent="0.25">
      <c r="A260" s="28" t="s">
        <v>317</v>
      </c>
      <c r="B260" s="28" t="s">
        <v>316</v>
      </c>
      <c r="C260" s="64">
        <v>1</v>
      </c>
      <c r="D260" s="38" t="s">
        <v>16</v>
      </c>
      <c r="E260" s="25"/>
      <c r="F260" s="24">
        <f>$C260*E260</f>
        <v>0</v>
      </c>
      <c r="G260" s="19"/>
      <c r="H260" s="25"/>
    </row>
    <row r="261" spans="1:8" ht="14.1" customHeight="1" x14ac:dyDescent="0.25">
      <c r="A261" s="28" t="s">
        <v>315</v>
      </c>
      <c r="B261" s="28" t="s">
        <v>314</v>
      </c>
      <c r="C261" s="64"/>
      <c r="D261" s="38" t="s">
        <v>16</v>
      </c>
      <c r="E261" s="38" t="s">
        <v>12</v>
      </c>
      <c r="F261" s="24" t="s">
        <v>10</v>
      </c>
      <c r="G261" s="19"/>
      <c r="H261" s="25"/>
    </row>
    <row r="262" spans="1:8" ht="25.5" x14ac:dyDescent="0.25">
      <c r="A262" s="28"/>
      <c r="B262" s="57" t="s">
        <v>313</v>
      </c>
      <c r="C262" s="64"/>
      <c r="D262" s="38"/>
      <c r="E262" s="25"/>
      <c r="F262" s="24"/>
      <c r="G262" s="19"/>
      <c r="H262" s="25"/>
    </row>
    <row r="263" spans="1:8" ht="14.1" customHeight="1" x14ac:dyDescent="0.25">
      <c r="A263" s="28" t="s">
        <v>312</v>
      </c>
      <c r="B263" s="28" t="s">
        <v>311</v>
      </c>
      <c r="C263" s="64">
        <v>1</v>
      </c>
      <c r="D263" s="38" t="s">
        <v>308</v>
      </c>
      <c r="E263" s="25"/>
      <c r="F263" s="24">
        <f t="shared" ref="F263:F268" si="14">$C263*E263</f>
        <v>0</v>
      </c>
      <c r="G263" s="19"/>
      <c r="H263" s="25"/>
    </row>
    <row r="264" spans="1:8" ht="14.1" customHeight="1" x14ac:dyDescent="0.25">
      <c r="A264" s="28" t="s">
        <v>310</v>
      </c>
      <c r="B264" s="28" t="s">
        <v>309</v>
      </c>
      <c r="C264" s="64">
        <v>1</v>
      </c>
      <c r="D264" s="38" t="s">
        <v>308</v>
      </c>
      <c r="E264" s="25"/>
      <c r="F264" s="24">
        <f t="shared" si="14"/>
        <v>0</v>
      </c>
      <c r="G264" s="19"/>
      <c r="H264" s="25"/>
    </row>
    <row r="265" spans="1:8" ht="14.1" customHeight="1" x14ac:dyDescent="0.25">
      <c r="A265" s="28"/>
      <c r="B265" s="28" t="s">
        <v>307</v>
      </c>
      <c r="C265" s="64"/>
      <c r="D265" s="38" t="s">
        <v>6</v>
      </c>
      <c r="E265" s="25"/>
      <c r="F265" s="24">
        <f t="shared" si="14"/>
        <v>0</v>
      </c>
      <c r="G265" s="19"/>
      <c r="H265" s="25"/>
    </row>
    <row r="266" spans="1:8" ht="14.1" customHeight="1" x14ac:dyDescent="0.25">
      <c r="A266" s="28" t="s">
        <v>306</v>
      </c>
      <c r="B266" s="28" t="s">
        <v>262</v>
      </c>
      <c r="C266" s="64">
        <f>C253+C255</f>
        <v>205</v>
      </c>
      <c r="D266" s="38" t="s">
        <v>105</v>
      </c>
      <c r="E266" s="25"/>
      <c r="F266" s="24">
        <f t="shared" si="14"/>
        <v>0</v>
      </c>
      <c r="G266" s="19"/>
      <c r="H266" s="25"/>
    </row>
    <row r="267" spans="1:8" ht="14.1" customHeight="1" x14ac:dyDescent="0.25">
      <c r="A267" s="28" t="s">
        <v>305</v>
      </c>
      <c r="B267" s="28" t="s">
        <v>304</v>
      </c>
      <c r="C267" s="64">
        <f>C252+C258+C260+C259+C257</f>
        <v>6</v>
      </c>
      <c r="D267" s="38" t="s">
        <v>16</v>
      </c>
      <c r="E267" s="25"/>
      <c r="F267" s="24">
        <f t="shared" si="14"/>
        <v>0</v>
      </c>
      <c r="G267" s="19"/>
      <c r="H267" s="25"/>
    </row>
    <row r="268" spans="1:8" ht="14.1" customHeight="1" x14ac:dyDescent="0.25">
      <c r="A268" s="28"/>
      <c r="B268" s="18"/>
      <c r="C268" s="64"/>
      <c r="E268" s="25"/>
      <c r="F268" s="24">
        <f t="shared" si="14"/>
        <v>0</v>
      </c>
      <c r="G268" s="19"/>
      <c r="H268" s="25"/>
    </row>
    <row r="269" spans="1:8" s="17" customFormat="1" ht="20.100000000000001" customHeight="1" x14ac:dyDescent="0.25">
      <c r="A269" s="108"/>
      <c r="B269" s="43" t="s">
        <v>303</v>
      </c>
      <c r="C269" s="107"/>
      <c r="D269" s="106" t="s">
        <v>6</v>
      </c>
      <c r="E269" s="105"/>
      <c r="F269" s="81">
        <f>SUM(F249:F268)</f>
        <v>0</v>
      </c>
      <c r="G269" s="7"/>
      <c r="H269" s="14"/>
    </row>
    <row r="270" spans="1:8" ht="14.1" customHeight="1" x14ac:dyDescent="0.25">
      <c r="A270" s="28" t="s">
        <v>8</v>
      </c>
      <c r="B270" s="28" t="s">
        <v>176</v>
      </c>
      <c r="C270" s="64"/>
      <c r="D270" s="5" t="s">
        <v>6</v>
      </c>
      <c r="E270" s="25"/>
      <c r="F270" s="24"/>
      <c r="G270" s="19"/>
    </row>
    <row r="271" spans="1:8" ht="14.1" customHeight="1" x14ac:dyDescent="0.25">
      <c r="A271" s="28"/>
      <c r="B271" s="18" t="s">
        <v>302</v>
      </c>
      <c r="C271" s="64"/>
      <c r="E271" s="25"/>
      <c r="F271" s="24">
        <f>$C271*E271</f>
        <v>0</v>
      </c>
      <c r="G271" s="19"/>
      <c r="H271" s="25"/>
    </row>
    <row r="272" spans="1:8" ht="14.1" customHeight="1" x14ac:dyDescent="0.25">
      <c r="A272" s="28"/>
      <c r="B272" s="18"/>
      <c r="C272" s="64"/>
      <c r="E272" s="25"/>
      <c r="F272" s="24"/>
      <c r="G272" s="19"/>
      <c r="H272" s="25"/>
    </row>
    <row r="273" spans="1:8" ht="14.1" customHeight="1" x14ac:dyDescent="0.25">
      <c r="A273" s="28"/>
      <c r="B273" s="28" t="s">
        <v>301</v>
      </c>
      <c r="C273" s="64"/>
      <c r="E273" s="25"/>
      <c r="F273" s="24">
        <f t="shared" ref="F273:F286" si="15">$C273*E273</f>
        <v>0</v>
      </c>
      <c r="G273" s="19"/>
      <c r="H273" s="25"/>
    </row>
    <row r="274" spans="1:8" ht="14.1" hidden="1" customHeight="1" x14ac:dyDescent="0.25">
      <c r="A274" s="28" t="s">
        <v>298</v>
      </c>
      <c r="B274" s="28" t="s">
        <v>300</v>
      </c>
      <c r="C274" s="64"/>
      <c r="D274" s="103" t="s">
        <v>16</v>
      </c>
      <c r="E274" s="25"/>
      <c r="F274" s="24">
        <f t="shared" si="15"/>
        <v>0</v>
      </c>
      <c r="G274" s="19"/>
      <c r="H274" s="25"/>
    </row>
    <row r="275" spans="1:8" ht="14.1" hidden="1" customHeight="1" x14ac:dyDescent="0.25">
      <c r="A275" s="28" t="s">
        <v>298</v>
      </c>
      <c r="B275" s="28" t="s">
        <v>299</v>
      </c>
      <c r="C275" s="64"/>
      <c r="D275" s="103" t="s">
        <v>16</v>
      </c>
      <c r="E275" s="25"/>
      <c r="F275" s="24">
        <f t="shared" si="15"/>
        <v>0</v>
      </c>
      <c r="G275" s="19"/>
      <c r="H275" s="25"/>
    </row>
    <row r="276" spans="1:8" ht="14.1" customHeight="1" x14ac:dyDescent="0.25">
      <c r="A276" s="28" t="s">
        <v>298</v>
      </c>
      <c r="B276" s="28" t="s">
        <v>297</v>
      </c>
      <c r="C276" s="64">
        <v>4</v>
      </c>
      <c r="D276" s="103" t="s">
        <v>16</v>
      </c>
      <c r="E276" s="25"/>
      <c r="F276" s="24">
        <f t="shared" si="15"/>
        <v>0</v>
      </c>
      <c r="G276" s="19"/>
      <c r="H276" s="25"/>
    </row>
    <row r="277" spans="1:8" ht="14.1" customHeight="1" x14ac:dyDescent="0.25">
      <c r="A277" s="28" t="s">
        <v>296</v>
      </c>
      <c r="B277" s="28" t="s">
        <v>295</v>
      </c>
      <c r="C277" s="64">
        <v>1</v>
      </c>
      <c r="D277" s="103" t="s">
        <v>16</v>
      </c>
      <c r="E277" s="25"/>
      <c r="F277" s="24">
        <f t="shared" si="15"/>
        <v>0</v>
      </c>
      <c r="G277" s="19"/>
      <c r="H277" s="25"/>
    </row>
    <row r="278" spans="1:8" ht="14.1" customHeight="1" x14ac:dyDescent="0.25">
      <c r="A278" s="28"/>
      <c r="B278" s="28"/>
      <c r="C278" s="64"/>
      <c r="D278" s="103"/>
      <c r="E278" s="25"/>
      <c r="F278" s="24">
        <f t="shared" si="15"/>
        <v>0</v>
      </c>
      <c r="G278" s="19"/>
      <c r="H278" s="25"/>
    </row>
    <row r="279" spans="1:8" ht="14.1" customHeight="1" x14ac:dyDescent="0.25">
      <c r="A279" s="28" t="s">
        <v>294</v>
      </c>
      <c r="B279" s="28" t="s">
        <v>293</v>
      </c>
      <c r="C279" s="64">
        <f>(140*3)+(40*2)</f>
        <v>500</v>
      </c>
      <c r="D279" s="103" t="s">
        <v>105</v>
      </c>
      <c r="E279" s="25"/>
      <c r="F279" s="24">
        <f t="shared" si="15"/>
        <v>0</v>
      </c>
      <c r="G279" s="7"/>
      <c r="H279" s="25"/>
    </row>
    <row r="280" spans="1:8" ht="14.1" customHeight="1" x14ac:dyDescent="0.25">
      <c r="A280" s="28" t="s">
        <v>292</v>
      </c>
      <c r="B280" s="28" t="s">
        <v>291</v>
      </c>
      <c r="C280" s="64"/>
      <c r="D280" s="103" t="s">
        <v>105</v>
      </c>
      <c r="E280" s="25"/>
      <c r="F280" s="24">
        <f t="shared" si="15"/>
        <v>0</v>
      </c>
      <c r="G280" s="7"/>
      <c r="H280" s="25"/>
    </row>
    <row r="281" spans="1:8" ht="14.1" customHeight="1" x14ac:dyDescent="0.25">
      <c r="A281" s="28" t="s">
        <v>269</v>
      </c>
      <c r="B281" s="28" t="s">
        <v>268</v>
      </c>
      <c r="C281" s="64">
        <f>C276+C277</f>
        <v>5</v>
      </c>
      <c r="D281" s="103" t="s">
        <v>16</v>
      </c>
      <c r="E281" s="25"/>
      <c r="F281" s="24">
        <f t="shared" si="15"/>
        <v>0</v>
      </c>
      <c r="G281" s="19"/>
      <c r="H281" s="25"/>
    </row>
    <row r="282" spans="1:8" ht="14.1" customHeight="1" x14ac:dyDescent="0.25">
      <c r="A282" s="28" t="s">
        <v>290</v>
      </c>
      <c r="B282" s="28" t="s">
        <v>289</v>
      </c>
      <c r="C282" s="64">
        <v>5</v>
      </c>
      <c r="D282" s="103" t="s">
        <v>16</v>
      </c>
      <c r="E282" s="25"/>
      <c r="F282" s="24">
        <f t="shared" si="15"/>
        <v>0</v>
      </c>
      <c r="G282" s="19"/>
      <c r="H282" s="25"/>
    </row>
    <row r="283" spans="1:8" ht="14.1" customHeight="1" x14ac:dyDescent="0.25">
      <c r="A283" s="28" t="s">
        <v>288</v>
      </c>
      <c r="B283" s="28" t="s">
        <v>266</v>
      </c>
      <c r="C283" s="64"/>
      <c r="D283" s="103" t="s">
        <v>6</v>
      </c>
      <c r="E283" s="25"/>
      <c r="F283" s="24">
        <f t="shared" si="15"/>
        <v>0</v>
      </c>
      <c r="G283" s="19"/>
      <c r="H283" s="25"/>
    </row>
    <row r="284" spans="1:8" ht="14.1" customHeight="1" x14ac:dyDescent="0.25">
      <c r="A284" s="28" t="s">
        <v>287</v>
      </c>
      <c r="B284" s="28" t="s">
        <v>264</v>
      </c>
      <c r="C284" s="64">
        <f>C276+C277</f>
        <v>5</v>
      </c>
      <c r="D284" s="103" t="s">
        <v>16</v>
      </c>
      <c r="E284" s="25"/>
      <c r="F284" s="24">
        <f t="shared" si="15"/>
        <v>0</v>
      </c>
      <c r="G284" s="19"/>
      <c r="H284" s="25"/>
    </row>
    <row r="285" spans="1:8" ht="14.1" customHeight="1" x14ac:dyDescent="0.25">
      <c r="A285" s="28" t="s">
        <v>263</v>
      </c>
      <c r="B285" s="28" t="s">
        <v>262</v>
      </c>
      <c r="C285" s="64">
        <v>180</v>
      </c>
      <c r="D285" s="103" t="s">
        <v>105</v>
      </c>
      <c r="E285" s="25"/>
      <c r="F285" s="24">
        <f t="shared" si="15"/>
        <v>0</v>
      </c>
      <c r="G285" s="19"/>
      <c r="H285" s="25"/>
    </row>
    <row r="286" spans="1:8" ht="14.1" customHeight="1" x14ac:dyDescent="0.25">
      <c r="A286" s="28"/>
      <c r="B286" s="18"/>
      <c r="C286" s="64"/>
      <c r="E286" s="25"/>
      <c r="F286" s="24">
        <f t="shared" si="15"/>
        <v>0</v>
      </c>
      <c r="G286" s="19"/>
      <c r="H286" s="25"/>
    </row>
    <row r="287" spans="1:8" ht="20.100000000000001" customHeight="1" x14ac:dyDescent="0.25">
      <c r="A287" s="43" t="s">
        <v>8</v>
      </c>
      <c r="B287" s="43" t="s">
        <v>286</v>
      </c>
      <c r="C287" s="82"/>
      <c r="D287" s="41"/>
      <c r="E287" s="40"/>
      <c r="F287" s="81">
        <f>SUM(F270:F286)</f>
        <v>0</v>
      </c>
      <c r="G287" s="7"/>
    </row>
    <row r="288" spans="1:8" ht="14.1" customHeight="1" x14ac:dyDescent="0.25">
      <c r="A288" s="28" t="s">
        <v>8</v>
      </c>
      <c r="B288" s="28" t="s">
        <v>176</v>
      </c>
      <c r="C288" s="64"/>
      <c r="D288" s="5" t="s">
        <v>6</v>
      </c>
      <c r="E288" s="25"/>
      <c r="F288" s="24"/>
      <c r="G288" s="19"/>
    </row>
    <row r="289" spans="1:8" ht="14.1" customHeight="1" x14ac:dyDescent="0.25">
      <c r="A289" s="28"/>
      <c r="B289" s="18" t="s">
        <v>285</v>
      </c>
      <c r="C289" s="64"/>
      <c r="E289" s="25"/>
      <c r="F289" s="24"/>
      <c r="G289" s="19"/>
      <c r="H289" s="25"/>
    </row>
    <row r="290" spans="1:8" ht="14.1" customHeight="1" x14ac:dyDescent="0.25">
      <c r="A290" s="28"/>
      <c r="B290" s="18"/>
      <c r="C290" s="64"/>
      <c r="E290" s="25"/>
      <c r="F290" s="24"/>
      <c r="G290" s="19"/>
      <c r="H290" s="25"/>
    </row>
    <row r="291" spans="1:8" ht="14.1" customHeight="1" x14ac:dyDescent="0.25">
      <c r="A291" s="28"/>
      <c r="B291" s="28" t="s">
        <v>284</v>
      </c>
      <c r="C291" s="64">
        <v>1</v>
      </c>
      <c r="D291" s="5" t="s">
        <v>198</v>
      </c>
      <c r="E291" s="38" t="s">
        <v>12</v>
      </c>
      <c r="F291" s="24" t="s">
        <v>283</v>
      </c>
      <c r="G291" s="19"/>
      <c r="H291" s="25"/>
    </row>
    <row r="292" spans="1:8" ht="14.1" customHeight="1" x14ac:dyDescent="0.25">
      <c r="A292" s="28"/>
      <c r="B292" s="28" t="s">
        <v>282</v>
      </c>
      <c r="C292" s="64"/>
      <c r="E292" s="25"/>
      <c r="F292" s="24">
        <f>$C292*E292</f>
        <v>0</v>
      </c>
      <c r="G292" s="19"/>
      <c r="H292" s="25"/>
    </row>
    <row r="293" spans="1:8" ht="14.1" customHeight="1" x14ac:dyDescent="0.25">
      <c r="A293" s="28" t="s">
        <v>281</v>
      </c>
      <c r="B293" s="28" t="s">
        <v>280</v>
      </c>
      <c r="C293" s="64"/>
      <c r="D293" s="103" t="s">
        <v>16</v>
      </c>
      <c r="E293" s="25"/>
      <c r="F293" s="24">
        <f>$C293*E293</f>
        <v>0</v>
      </c>
      <c r="G293" s="19"/>
      <c r="H293" s="25"/>
    </row>
    <row r="294" spans="1:8" ht="14.1" customHeight="1" x14ac:dyDescent="0.25">
      <c r="A294" s="28" t="s">
        <v>279</v>
      </c>
      <c r="B294" s="28" t="s">
        <v>278</v>
      </c>
      <c r="C294" s="64">
        <v>5</v>
      </c>
      <c r="D294" s="103" t="s">
        <v>16</v>
      </c>
      <c r="E294" s="25"/>
      <c r="F294" s="24">
        <f>$C294*E294</f>
        <v>0</v>
      </c>
      <c r="G294" s="19"/>
      <c r="H294" s="25"/>
    </row>
    <row r="295" spans="1:8" ht="14.1" customHeight="1" x14ac:dyDescent="0.25">
      <c r="A295" s="28" t="s">
        <v>224</v>
      </c>
      <c r="B295" s="28" t="s">
        <v>277</v>
      </c>
      <c r="C295" s="64">
        <v>1</v>
      </c>
      <c r="D295" s="103" t="s">
        <v>16</v>
      </c>
      <c r="E295" s="25"/>
      <c r="F295" s="24">
        <f>$C295*E295</f>
        <v>0</v>
      </c>
      <c r="G295" s="19"/>
      <c r="H295" s="25"/>
    </row>
    <row r="296" spans="1:8" ht="14.1" customHeight="1" x14ac:dyDescent="0.25">
      <c r="A296" s="28"/>
      <c r="B296" s="28" t="s">
        <v>276</v>
      </c>
      <c r="C296" s="64"/>
      <c r="D296" s="103"/>
      <c r="E296" s="25"/>
      <c r="F296" s="24"/>
      <c r="G296" s="7"/>
      <c r="H296" s="25"/>
    </row>
    <row r="297" spans="1:8" ht="14.1" customHeight="1" x14ac:dyDescent="0.25">
      <c r="A297" s="28"/>
      <c r="B297" s="28"/>
      <c r="C297" s="64"/>
      <c r="D297" s="103"/>
      <c r="E297" s="25"/>
      <c r="F297" s="24">
        <f>$C297*E297</f>
        <v>0</v>
      </c>
      <c r="G297" s="19"/>
      <c r="H297" s="25"/>
    </row>
    <row r="298" spans="1:8" ht="14.1" customHeight="1" x14ac:dyDescent="0.25">
      <c r="A298" s="28" t="s">
        <v>275</v>
      </c>
      <c r="B298" s="28" t="s">
        <v>274</v>
      </c>
      <c r="C298" s="64">
        <f>(80*4)+12-2</f>
        <v>330</v>
      </c>
      <c r="D298" s="103" t="s">
        <v>105</v>
      </c>
      <c r="E298" s="25"/>
      <c r="F298" s="24">
        <f>$C298*E298</f>
        <v>0</v>
      </c>
      <c r="G298" s="7"/>
      <c r="H298" s="25"/>
    </row>
    <row r="299" spans="1:8" ht="25.5" x14ac:dyDescent="0.25">
      <c r="A299" s="28"/>
      <c r="B299" s="57" t="s">
        <v>273</v>
      </c>
      <c r="C299" s="64"/>
      <c r="D299" s="103"/>
      <c r="E299" s="25"/>
      <c r="F299" s="24"/>
      <c r="G299" s="7"/>
      <c r="H299" s="25"/>
    </row>
    <row r="300" spans="1:8" ht="14.1" customHeight="1" x14ac:dyDescent="0.25">
      <c r="A300" s="28" t="s">
        <v>272</v>
      </c>
      <c r="B300" s="28" t="s">
        <v>271</v>
      </c>
      <c r="C300" s="64">
        <f>12*2+1</f>
        <v>25</v>
      </c>
      <c r="D300" s="103" t="s">
        <v>105</v>
      </c>
      <c r="E300" s="25"/>
      <c r="F300" s="24">
        <f>$C300*E300</f>
        <v>0</v>
      </c>
      <c r="G300" s="7"/>
      <c r="H300" s="25"/>
    </row>
    <row r="301" spans="1:8" ht="14.1" customHeight="1" x14ac:dyDescent="0.25">
      <c r="A301" s="28"/>
      <c r="B301" s="28" t="s">
        <v>270</v>
      </c>
      <c r="C301" s="64"/>
      <c r="D301" s="103"/>
      <c r="E301" s="25"/>
      <c r="F301" s="24"/>
      <c r="G301" s="7"/>
      <c r="H301" s="25"/>
    </row>
    <row r="302" spans="1:8" ht="14.1" customHeight="1" x14ac:dyDescent="0.25">
      <c r="A302" s="28" t="s">
        <v>269</v>
      </c>
      <c r="B302" s="28" t="s">
        <v>268</v>
      </c>
      <c r="C302" s="64">
        <f>+C293+C294+C295</f>
        <v>6</v>
      </c>
      <c r="D302" s="103" t="s">
        <v>16</v>
      </c>
      <c r="E302" s="25"/>
      <c r="F302" s="24">
        <f>$C302*E302</f>
        <v>0</v>
      </c>
      <c r="G302" s="19"/>
      <c r="H302" s="25"/>
    </row>
    <row r="303" spans="1:8" ht="14.1" customHeight="1" x14ac:dyDescent="0.25">
      <c r="A303" s="28" t="s">
        <v>267</v>
      </c>
      <c r="B303" s="28" t="s">
        <v>266</v>
      </c>
      <c r="C303" s="64"/>
      <c r="D303" s="103" t="s">
        <v>6</v>
      </c>
      <c r="E303" s="25"/>
      <c r="F303" s="24">
        <f>$C303*E303</f>
        <v>0</v>
      </c>
      <c r="G303" s="19"/>
      <c r="H303" s="25"/>
    </row>
    <row r="304" spans="1:8" ht="14.1" customHeight="1" x14ac:dyDescent="0.25">
      <c r="A304" s="28" t="s">
        <v>265</v>
      </c>
      <c r="B304" s="28" t="s">
        <v>264</v>
      </c>
      <c r="C304" s="64">
        <f>C293+C294+C295</f>
        <v>6</v>
      </c>
      <c r="D304" s="103" t="s">
        <v>16</v>
      </c>
      <c r="E304" s="25"/>
      <c r="F304" s="24">
        <f>$C304*E304</f>
        <v>0</v>
      </c>
      <c r="G304" s="19"/>
      <c r="H304" s="25"/>
    </row>
    <row r="305" spans="1:8" ht="14.1" customHeight="1" x14ac:dyDescent="0.25">
      <c r="A305" s="28" t="s">
        <v>263</v>
      </c>
      <c r="B305" s="28" t="s">
        <v>262</v>
      </c>
      <c r="C305" s="64">
        <f>C298+C300</f>
        <v>355</v>
      </c>
      <c r="D305" s="103" t="s">
        <v>105</v>
      </c>
      <c r="E305" s="25"/>
      <c r="F305" s="24">
        <f>$C305*E305</f>
        <v>0</v>
      </c>
      <c r="G305" s="19"/>
      <c r="H305" s="25"/>
    </row>
    <row r="306" spans="1:8" ht="14.1" customHeight="1" x14ac:dyDescent="0.25">
      <c r="A306" s="28"/>
      <c r="B306" s="18"/>
      <c r="C306" s="64"/>
      <c r="E306" s="25"/>
      <c r="F306" s="24"/>
      <c r="G306" s="19"/>
      <c r="H306" s="25"/>
    </row>
    <row r="307" spans="1:8" ht="20.100000000000001" customHeight="1" x14ac:dyDescent="0.25">
      <c r="A307" s="43" t="s">
        <v>8</v>
      </c>
      <c r="B307" s="43" t="s">
        <v>261</v>
      </c>
      <c r="C307" s="82"/>
      <c r="D307" s="41"/>
      <c r="E307" s="40"/>
      <c r="F307" s="81">
        <f>SUM(F288:F306)</f>
        <v>0</v>
      </c>
      <c r="G307" s="7"/>
    </row>
    <row r="308" spans="1:8" ht="14.1" customHeight="1" x14ac:dyDescent="0.25">
      <c r="A308" s="28" t="s">
        <v>8</v>
      </c>
      <c r="B308" s="28" t="s">
        <v>176</v>
      </c>
      <c r="C308" s="64"/>
      <c r="D308" s="5" t="s">
        <v>6</v>
      </c>
      <c r="E308" s="25"/>
      <c r="F308" s="24"/>
      <c r="G308" s="19"/>
    </row>
    <row r="309" spans="1:8" ht="14.1" customHeight="1" x14ac:dyDescent="0.25">
      <c r="A309" s="28"/>
      <c r="B309" s="18" t="s">
        <v>260</v>
      </c>
      <c r="C309" s="64"/>
      <c r="E309" s="25"/>
      <c r="F309" s="24">
        <f>$C309*E309</f>
        <v>0</v>
      </c>
      <c r="G309" s="19"/>
      <c r="H309" s="25"/>
    </row>
    <row r="310" spans="1:8" ht="14.1" customHeight="1" x14ac:dyDescent="0.25">
      <c r="B310" s="18"/>
      <c r="C310" s="64"/>
      <c r="E310" s="25"/>
      <c r="F310" s="24"/>
      <c r="G310" s="19"/>
      <c r="H310" s="25"/>
    </row>
    <row r="311" spans="1:8" ht="14.1" customHeight="1" x14ac:dyDescent="0.25">
      <c r="B311" s="28" t="s">
        <v>259</v>
      </c>
      <c r="C311" s="64"/>
      <c r="E311" s="38" t="s">
        <v>12</v>
      </c>
      <c r="F311" s="24" t="s">
        <v>258</v>
      </c>
      <c r="G311" s="19"/>
      <c r="H311" s="25"/>
    </row>
    <row r="312" spans="1:8" s="70" customFormat="1" ht="14.1" customHeight="1" x14ac:dyDescent="0.25">
      <c r="A312" s="28" t="s">
        <v>257</v>
      </c>
      <c r="B312" s="90" t="s">
        <v>256</v>
      </c>
      <c r="C312" s="56">
        <v>1</v>
      </c>
      <c r="D312" s="45" t="s">
        <v>198</v>
      </c>
      <c r="E312" s="91"/>
      <c r="F312" s="24">
        <f t="shared" ref="F312:F328" si="16">$C312*E312</f>
        <v>0</v>
      </c>
      <c r="G312" s="19"/>
      <c r="H312" s="71"/>
    </row>
    <row r="313" spans="1:8" s="70" customFormat="1" ht="14.1" customHeight="1" x14ac:dyDescent="0.25">
      <c r="A313" s="28" t="s">
        <v>255</v>
      </c>
      <c r="B313" s="90" t="s">
        <v>254</v>
      </c>
      <c r="C313" s="56">
        <f>110+(C322*2*2)+4</f>
        <v>130</v>
      </c>
      <c r="D313" s="45" t="s">
        <v>105</v>
      </c>
      <c r="E313" s="91"/>
      <c r="F313" s="24">
        <f t="shared" si="16"/>
        <v>0</v>
      </c>
      <c r="G313" s="19"/>
      <c r="H313" s="71"/>
    </row>
    <row r="314" spans="1:8" s="70" customFormat="1" ht="25.5" hidden="1" customHeight="1" x14ac:dyDescent="0.2">
      <c r="A314" s="104" t="s">
        <v>253</v>
      </c>
      <c r="B314" s="96" t="s">
        <v>252</v>
      </c>
      <c r="C314" s="56"/>
      <c r="D314" s="45" t="s">
        <v>16</v>
      </c>
      <c r="E314" s="91"/>
      <c r="F314" s="24">
        <f t="shared" si="16"/>
        <v>0</v>
      </c>
      <c r="G314" s="19"/>
      <c r="H314" s="71"/>
    </row>
    <row r="315" spans="1:8" s="70" customFormat="1" ht="14.1" customHeight="1" x14ac:dyDescent="0.25">
      <c r="A315" s="104"/>
      <c r="B315" s="90" t="s">
        <v>251</v>
      </c>
      <c r="C315" s="56"/>
      <c r="D315" s="45" t="s">
        <v>6</v>
      </c>
      <c r="E315" s="91"/>
      <c r="F315" s="24">
        <f t="shared" si="16"/>
        <v>0</v>
      </c>
      <c r="G315" s="19"/>
      <c r="H315" s="71"/>
    </row>
    <row r="316" spans="1:8" s="70" customFormat="1" ht="14.1" customHeight="1" x14ac:dyDescent="0.25">
      <c r="A316" s="104" t="s">
        <v>250</v>
      </c>
      <c r="B316" s="90" t="s">
        <v>249</v>
      </c>
      <c r="C316" s="56">
        <v>60</v>
      </c>
      <c r="D316" s="45" t="s">
        <v>105</v>
      </c>
      <c r="E316" s="91"/>
      <c r="F316" s="24">
        <f t="shared" si="16"/>
        <v>0</v>
      </c>
      <c r="G316" s="19"/>
      <c r="H316" s="71"/>
    </row>
    <row r="317" spans="1:8" s="70" customFormat="1" ht="25.5" hidden="1" x14ac:dyDescent="0.2">
      <c r="A317" s="104" t="s">
        <v>248</v>
      </c>
      <c r="B317" s="96" t="s">
        <v>247</v>
      </c>
      <c r="C317" s="56"/>
      <c r="D317" s="45"/>
      <c r="E317" s="91"/>
      <c r="F317" s="24">
        <f t="shared" si="16"/>
        <v>0</v>
      </c>
      <c r="G317" s="19"/>
      <c r="H317" s="71"/>
    </row>
    <row r="318" spans="1:8" s="70" customFormat="1" ht="14.1" hidden="1" customHeight="1" x14ac:dyDescent="0.25">
      <c r="A318" s="104" t="s">
        <v>246</v>
      </c>
      <c r="B318" s="90" t="s">
        <v>245</v>
      </c>
      <c r="C318" s="56"/>
      <c r="D318" s="45" t="s">
        <v>105</v>
      </c>
      <c r="E318" s="91"/>
      <c r="F318" s="24">
        <f t="shared" si="16"/>
        <v>0</v>
      </c>
      <c r="G318" s="19"/>
      <c r="H318" s="71"/>
    </row>
    <row r="319" spans="1:8" s="70" customFormat="1" x14ac:dyDescent="0.2">
      <c r="A319" s="104" t="s">
        <v>244</v>
      </c>
      <c r="B319" s="96" t="s">
        <v>243</v>
      </c>
      <c r="C319" s="56">
        <v>1</v>
      </c>
      <c r="D319" s="45" t="s">
        <v>16</v>
      </c>
      <c r="E319" s="91"/>
      <c r="F319" s="24">
        <f t="shared" si="16"/>
        <v>0</v>
      </c>
      <c r="G319" s="19"/>
      <c r="H319" s="71"/>
    </row>
    <row r="320" spans="1:8" s="70" customFormat="1" ht="14.1" customHeight="1" x14ac:dyDescent="0.25">
      <c r="A320" s="104"/>
      <c r="B320" s="90"/>
      <c r="C320" s="56"/>
      <c r="D320" s="45"/>
      <c r="E320" s="91"/>
      <c r="F320" s="24">
        <f t="shared" si="16"/>
        <v>0</v>
      </c>
      <c r="G320" s="19"/>
      <c r="H320" s="71"/>
    </row>
    <row r="321" spans="1:8" s="70" customFormat="1" ht="14.1" customHeight="1" x14ac:dyDescent="0.25">
      <c r="B321" s="101" t="s">
        <v>242</v>
      </c>
      <c r="C321" s="56"/>
      <c r="D321" s="45"/>
      <c r="E321" s="91"/>
      <c r="F321" s="24">
        <f t="shared" si="16"/>
        <v>0</v>
      </c>
      <c r="G321" s="19"/>
      <c r="H321" s="71"/>
    </row>
    <row r="322" spans="1:8" s="70" customFormat="1" ht="14.1" customHeight="1" x14ac:dyDescent="0.25">
      <c r="A322" s="104" t="s">
        <v>241</v>
      </c>
      <c r="B322" s="90" t="s">
        <v>240</v>
      </c>
      <c r="C322" s="56">
        <v>4</v>
      </c>
      <c r="D322" s="45" t="s">
        <v>16</v>
      </c>
      <c r="E322" s="91"/>
      <c r="F322" s="24">
        <f t="shared" si="16"/>
        <v>0</v>
      </c>
      <c r="G322" s="19"/>
      <c r="H322" s="71"/>
    </row>
    <row r="323" spans="1:8" s="70" customFormat="1" ht="14.1" customHeight="1" x14ac:dyDescent="0.25">
      <c r="B323" s="101" t="s">
        <v>239</v>
      </c>
      <c r="C323" s="56"/>
      <c r="D323" s="45"/>
      <c r="E323" s="91"/>
      <c r="F323" s="24">
        <f t="shared" si="16"/>
        <v>0</v>
      </c>
      <c r="G323" s="19"/>
      <c r="H323" s="71"/>
    </row>
    <row r="324" spans="1:8" s="70" customFormat="1" ht="105.75" hidden="1" customHeight="1" x14ac:dyDescent="0.25">
      <c r="A324" s="104" t="s">
        <v>237</v>
      </c>
      <c r="B324" s="51" t="s">
        <v>238</v>
      </c>
      <c r="C324" s="56"/>
      <c r="D324" s="45" t="s">
        <v>16</v>
      </c>
      <c r="E324" s="91"/>
      <c r="F324" s="24">
        <f t="shared" si="16"/>
        <v>0</v>
      </c>
      <c r="G324" s="19"/>
      <c r="H324" s="71"/>
    </row>
    <row r="325" spans="1:8" s="70" customFormat="1" ht="38.25" x14ac:dyDescent="0.25">
      <c r="A325" s="104" t="s">
        <v>237</v>
      </c>
      <c r="B325" s="51" t="s">
        <v>236</v>
      </c>
      <c r="C325" s="56">
        <f>C322</f>
        <v>4</v>
      </c>
      <c r="D325" s="45" t="s">
        <v>16</v>
      </c>
      <c r="E325" s="91"/>
      <c r="F325" s="24">
        <f t="shared" si="16"/>
        <v>0</v>
      </c>
      <c r="G325" s="19"/>
      <c r="H325" s="71"/>
    </row>
    <row r="326" spans="1:8" s="70" customFormat="1" ht="14.1" customHeight="1" x14ac:dyDescent="0.25">
      <c r="A326" s="104" t="s">
        <v>235</v>
      </c>
      <c r="B326" s="90" t="s">
        <v>234</v>
      </c>
      <c r="C326" s="56">
        <f>+C325</f>
        <v>4</v>
      </c>
      <c r="D326" s="45" t="s">
        <v>16</v>
      </c>
      <c r="E326" s="91"/>
      <c r="F326" s="24">
        <f t="shared" si="16"/>
        <v>0</v>
      </c>
      <c r="G326" s="19"/>
      <c r="H326" s="71"/>
    </row>
    <row r="327" spans="1:8" s="70" customFormat="1" ht="14.1" customHeight="1" x14ac:dyDescent="0.25">
      <c r="A327" s="104" t="s">
        <v>233</v>
      </c>
      <c r="B327" s="90" t="s">
        <v>232</v>
      </c>
      <c r="C327" s="56">
        <v>1</v>
      </c>
      <c r="D327" s="45" t="s">
        <v>198</v>
      </c>
      <c r="E327" s="91"/>
      <c r="F327" s="24">
        <f t="shared" si="16"/>
        <v>0</v>
      </c>
      <c r="G327" s="19"/>
      <c r="H327" s="71"/>
    </row>
    <row r="328" spans="1:8" s="70" customFormat="1" ht="14.1" customHeight="1" x14ac:dyDescent="0.25">
      <c r="A328" s="104" t="s">
        <v>231</v>
      </c>
      <c r="B328" s="90" t="s">
        <v>230</v>
      </c>
      <c r="C328" s="56">
        <v>1</v>
      </c>
      <c r="D328" s="45" t="s">
        <v>198</v>
      </c>
      <c r="E328" s="91"/>
      <c r="F328" s="24">
        <f t="shared" si="16"/>
        <v>0</v>
      </c>
      <c r="G328" s="19"/>
      <c r="H328" s="71"/>
    </row>
    <row r="329" spans="1:8" ht="14.1" customHeight="1" x14ac:dyDescent="0.25">
      <c r="A329" s="28"/>
      <c r="B329" s="18"/>
      <c r="C329" s="64"/>
      <c r="E329" s="25"/>
      <c r="F329" s="24"/>
      <c r="G329" s="19"/>
      <c r="H329" s="25"/>
    </row>
    <row r="330" spans="1:8" ht="20.100000000000001" customHeight="1" x14ac:dyDescent="0.25">
      <c r="A330" s="43" t="s">
        <v>8</v>
      </c>
      <c r="B330" s="43" t="s">
        <v>229</v>
      </c>
      <c r="C330" s="82"/>
      <c r="D330" s="41"/>
      <c r="E330" s="40"/>
      <c r="F330" s="81">
        <f>SUM(F308:F328)</f>
        <v>0</v>
      </c>
      <c r="G330" s="7"/>
    </row>
    <row r="331" spans="1:8" ht="14.1" customHeight="1" x14ac:dyDescent="0.25">
      <c r="A331" s="28"/>
      <c r="B331" s="28"/>
      <c r="C331" s="64"/>
      <c r="E331" s="25"/>
      <c r="F331" s="24"/>
      <c r="G331" s="19"/>
      <c r="H331" s="25"/>
    </row>
    <row r="332" spans="1:8" s="70" customFormat="1" ht="12" customHeight="1" x14ac:dyDescent="0.25">
      <c r="B332" s="101" t="s">
        <v>228</v>
      </c>
      <c r="C332" s="93"/>
      <c r="D332" s="100"/>
      <c r="E332" s="45"/>
      <c r="F332" s="99"/>
      <c r="G332" s="98"/>
      <c r="H332" s="97"/>
    </row>
    <row r="333" spans="1:8" s="70" customFormat="1" ht="12" customHeight="1" x14ac:dyDescent="0.25">
      <c r="B333" s="101"/>
      <c r="C333" s="93"/>
      <c r="D333" s="100"/>
      <c r="E333" s="45"/>
      <c r="F333" s="99"/>
      <c r="G333" s="98"/>
      <c r="H333" s="97"/>
    </row>
    <row r="334" spans="1:8" s="70" customFormat="1" ht="12" customHeight="1" x14ac:dyDescent="0.25">
      <c r="A334" s="28" t="s">
        <v>227</v>
      </c>
      <c r="B334" s="90" t="s">
        <v>226</v>
      </c>
      <c r="C334" s="56"/>
      <c r="D334" s="45" t="s">
        <v>105</v>
      </c>
      <c r="E334" s="91" t="s">
        <v>12</v>
      </c>
      <c r="F334" s="99" t="s">
        <v>225</v>
      </c>
      <c r="G334" s="102"/>
      <c r="H334" s="71"/>
    </row>
    <row r="335" spans="1:8" ht="26.25" customHeight="1" x14ac:dyDescent="0.25">
      <c r="A335" s="28" t="s">
        <v>224</v>
      </c>
      <c r="B335" s="57" t="s">
        <v>223</v>
      </c>
      <c r="C335" s="64">
        <v>1</v>
      </c>
      <c r="D335" s="103" t="s">
        <v>16</v>
      </c>
      <c r="E335" s="91"/>
      <c r="F335" s="24">
        <f>$C335*E335</f>
        <v>0</v>
      </c>
      <c r="G335" s="19"/>
      <c r="H335" s="25"/>
    </row>
    <row r="336" spans="1:8" s="70" customFormat="1" ht="12" customHeight="1" x14ac:dyDescent="0.25">
      <c r="A336" s="70" t="s">
        <v>222</v>
      </c>
      <c r="B336" s="90" t="s">
        <v>221</v>
      </c>
      <c r="C336" s="56">
        <v>1</v>
      </c>
      <c r="D336" s="45" t="s">
        <v>198</v>
      </c>
      <c r="E336" s="91"/>
      <c r="F336" s="24">
        <f>$C336*E336</f>
        <v>0</v>
      </c>
      <c r="G336" s="102"/>
      <c r="H336" s="97"/>
    </row>
    <row r="337" spans="1:8" s="70" customFormat="1" ht="12" customHeight="1" x14ac:dyDescent="0.25">
      <c r="B337" s="101"/>
      <c r="C337" s="93"/>
      <c r="D337" s="100"/>
      <c r="E337" s="45"/>
      <c r="F337" s="99"/>
      <c r="G337" s="98"/>
      <c r="H337" s="97"/>
    </row>
    <row r="338" spans="1:8" ht="20.100000000000001" customHeight="1" x14ac:dyDescent="0.25">
      <c r="A338" s="43"/>
      <c r="B338" s="43" t="s">
        <v>220</v>
      </c>
      <c r="C338" s="82"/>
      <c r="D338" s="41"/>
      <c r="E338" s="40"/>
      <c r="F338" s="81">
        <f>SUM(F331:F337)</f>
        <v>0</v>
      </c>
      <c r="G338" s="7"/>
    </row>
    <row r="339" spans="1:8" ht="14.1" customHeight="1" x14ac:dyDescent="0.25">
      <c r="A339" s="28"/>
      <c r="B339" s="28"/>
      <c r="C339" s="64"/>
      <c r="E339" s="25"/>
      <c r="F339" s="24"/>
      <c r="G339" s="19"/>
      <c r="H339" s="25"/>
    </row>
    <row r="340" spans="1:8" ht="14.1" customHeight="1" x14ac:dyDescent="0.25">
      <c r="A340" s="28"/>
      <c r="B340" s="18" t="s">
        <v>219</v>
      </c>
      <c r="C340" s="64"/>
      <c r="E340" s="25"/>
      <c r="F340" s="24">
        <f>$C340*E340</f>
        <v>0</v>
      </c>
      <c r="G340" s="19"/>
      <c r="H340" s="25"/>
    </row>
    <row r="341" spans="1:8" ht="14.1" customHeight="1" x14ac:dyDescent="0.25">
      <c r="A341" s="28"/>
      <c r="B341" s="18"/>
      <c r="C341" s="64"/>
      <c r="E341" s="25"/>
      <c r="F341" s="24"/>
      <c r="G341" s="19"/>
      <c r="H341" s="25"/>
    </row>
    <row r="342" spans="1:8" ht="14.1" customHeight="1" x14ac:dyDescent="0.25">
      <c r="A342" s="28" t="s">
        <v>218</v>
      </c>
      <c r="B342" s="28" t="s">
        <v>217</v>
      </c>
      <c r="C342" s="64">
        <v>5</v>
      </c>
      <c r="D342" s="5" t="s">
        <v>16</v>
      </c>
      <c r="E342" s="25"/>
      <c r="F342" s="24">
        <f t="shared" ref="F342:F349" si="17">$C342*E342</f>
        <v>0</v>
      </c>
      <c r="G342" s="19"/>
      <c r="H342" s="25"/>
    </row>
    <row r="343" spans="1:8" ht="14.1" customHeight="1" x14ac:dyDescent="0.25">
      <c r="A343" s="28" t="s">
        <v>216</v>
      </c>
      <c r="B343" s="28" t="s">
        <v>215</v>
      </c>
      <c r="C343" s="64">
        <v>10</v>
      </c>
      <c r="D343" s="5" t="s">
        <v>16</v>
      </c>
      <c r="E343" s="25"/>
      <c r="F343" s="24">
        <f t="shared" si="17"/>
        <v>0</v>
      </c>
      <c r="G343" s="19"/>
      <c r="H343" s="25"/>
    </row>
    <row r="344" spans="1:8" ht="14.1" customHeight="1" x14ac:dyDescent="0.25">
      <c r="A344" s="28"/>
      <c r="B344" s="28"/>
      <c r="C344" s="64"/>
      <c r="E344" s="25"/>
      <c r="F344" s="24">
        <f t="shared" si="17"/>
        <v>0</v>
      </c>
      <c r="G344" s="19"/>
      <c r="H344" s="25"/>
    </row>
    <row r="345" spans="1:8" ht="14.1" hidden="1" customHeight="1" x14ac:dyDescent="0.25">
      <c r="A345" s="28"/>
      <c r="B345" s="18" t="s">
        <v>214</v>
      </c>
      <c r="C345" s="64"/>
      <c r="E345" s="25"/>
      <c r="F345" s="24">
        <f t="shared" si="17"/>
        <v>0</v>
      </c>
      <c r="G345" s="19"/>
      <c r="H345" s="25"/>
    </row>
    <row r="346" spans="1:8" ht="14.1" hidden="1" customHeight="1" x14ac:dyDescent="0.25">
      <c r="A346" s="28"/>
      <c r="B346" s="18" t="s">
        <v>213</v>
      </c>
      <c r="C346" s="64"/>
      <c r="E346" s="25"/>
      <c r="F346" s="24">
        <f t="shared" si="17"/>
        <v>0</v>
      </c>
      <c r="G346" s="19"/>
      <c r="H346" s="25"/>
    </row>
    <row r="347" spans="1:8" ht="14.1" hidden="1" customHeight="1" x14ac:dyDescent="0.25">
      <c r="A347" s="28" t="s">
        <v>212</v>
      </c>
      <c r="B347" s="28" t="s">
        <v>211</v>
      </c>
      <c r="C347" s="64"/>
      <c r="D347" s="5" t="s">
        <v>16</v>
      </c>
      <c r="E347" s="25"/>
      <c r="F347" s="24">
        <f t="shared" si="17"/>
        <v>0</v>
      </c>
      <c r="G347" s="19"/>
      <c r="H347" s="25"/>
    </row>
    <row r="348" spans="1:8" ht="14.1" hidden="1" customHeight="1" x14ac:dyDescent="0.25">
      <c r="A348" s="28" t="s">
        <v>210</v>
      </c>
      <c r="B348" s="28" t="s">
        <v>209</v>
      </c>
      <c r="C348" s="64"/>
      <c r="D348" s="5" t="s">
        <v>16</v>
      </c>
      <c r="E348" s="25"/>
      <c r="F348" s="24">
        <f t="shared" si="17"/>
        <v>0</v>
      </c>
      <c r="G348" s="19"/>
      <c r="H348" s="25"/>
    </row>
    <row r="349" spans="1:8" ht="14.1" hidden="1" customHeight="1" x14ac:dyDescent="0.25">
      <c r="A349" s="28"/>
      <c r="B349" s="28"/>
      <c r="C349" s="64"/>
      <c r="E349" s="25"/>
      <c r="F349" s="24">
        <f t="shared" si="17"/>
        <v>0</v>
      </c>
      <c r="G349" s="19"/>
    </row>
    <row r="350" spans="1:8" ht="20.100000000000001" customHeight="1" x14ac:dyDescent="0.25">
      <c r="A350" s="43" t="s">
        <v>8</v>
      </c>
      <c r="B350" s="43" t="s">
        <v>208</v>
      </c>
      <c r="C350" s="82"/>
      <c r="D350" s="41"/>
      <c r="E350" s="40"/>
      <c r="F350" s="81">
        <f>SUM(F339:F349)</f>
        <v>0</v>
      </c>
      <c r="G350" s="7"/>
    </row>
    <row r="351" spans="1:8" ht="14.1" customHeight="1" x14ac:dyDescent="0.25">
      <c r="A351" s="28" t="s">
        <v>8</v>
      </c>
      <c r="B351" s="28" t="s">
        <v>176</v>
      </c>
      <c r="C351" s="64"/>
      <c r="D351" s="5" t="s">
        <v>6</v>
      </c>
      <c r="E351" s="25"/>
      <c r="F351" s="24"/>
      <c r="G351" s="19"/>
    </row>
    <row r="352" spans="1:8" ht="14.1" customHeight="1" x14ac:dyDescent="0.25">
      <c r="A352" s="28"/>
      <c r="B352" s="18" t="s">
        <v>207</v>
      </c>
      <c r="C352" s="64"/>
      <c r="E352" s="25"/>
      <c r="F352" s="24">
        <f>$C352*E352</f>
        <v>0</v>
      </c>
      <c r="G352" s="19"/>
      <c r="H352" s="25"/>
    </row>
    <row r="353" spans="1:8" ht="14.1" customHeight="1" x14ac:dyDescent="0.25">
      <c r="A353" s="28"/>
      <c r="B353" s="18"/>
      <c r="C353" s="64"/>
      <c r="E353" s="25"/>
      <c r="F353" s="24"/>
      <c r="G353" s="19"/>
      <c r="H353" s="25"/>
    </row>
    <row r="354" spans="1:8" s="70" customFormat="1" x14ac:dyDescent="0.25">
      <c r="A354" s="90" t="s">
        <v>206</v>
      </c>
      <c r="B354" s="72" t="s">
        <v>205</v>
      </c>
      <c r="C354" s="56">
        <v>5</v>
      </c>
      <c r="D354" s="46" t="s">
        <v>16</v>
      </c>
      <c r="E354" s="38" t="s">
        <v>12</v>
      </c>
      <c r="F354" s="24" t="s">
        <v>10</v>
      </c>
      <c r="G354" s="19"/>
      <c r="H354" s="83"/>
    </row>
    <row r="355" spans="1:8" s="70" customFormat="1" hidden="1" x14ac:dyDescent="0.25">
      <c r="A355" s="90" t="s">
        <v>202</v>
      </c>
      <c r="B355" s="72" t="s">
        <v>204</v>
      </c>
      <c r="C355" s="56"/>
      <c r="D355" s="46" t="s">
        <v>16</v>
      </c>
      <c r="E355" s="38">
        <v>220</v>
      </c>
      <c r="F355" s="24">
        <f>$C355*E355</f>
        <v>0</v>
      </c>
      <c r="G355" s="19"/>
      <c r="H355" s="83"/>
    </row>
    <row r="356" spans="1:8" s="70" customFormat="1" ht="76.5" hidden="1" x14ac:dyDescent="0.25">
      <c r="A356" s="90" t="s">
        <v>200</v>
      </c>
      <c r="B356" s="72" t="s">
        <v>203</v>
      </c>
      <c r="C356" s="56"/>
      <c r="D356" s="46" t="s">
        <v>105</v>
      </c>
      <c r="E356" s="38">
        <v>400</v>
      </c>
      <c r="F356" s="24">
        <f>$C356*E356</f>
        <v>0</v>
      </c>
      <c r="G356" s="19"/>
      <c r="H356" s="83"/>
    </row>
    <row r="357" spans="1:8" s="70" customFormat="1" x14ac:dyDescent="0.25">
      <c r="A357" s="90" t="s">
        <v>202</v>
      </c>
      <c r="B357" s="72" t="s">
        <v>201</v>
      </c>
      <c r="C357" s="56">
        <v>2</v>
      </c>
      <c r="D357" s="46" t="s">
        <v>16</v>
      </c>
      <c r="E357" s="38" t="s">
        <v>12</v>
      </c>
      <c r="F357" s="24" t="s">
        <v>10</v>
      </c>
      <c r="G357" s="19"/>
      <c r="H357" s="83"/>
    </row>
    <row r="358" spans="1:8" s="70" customFormat="1" x14ac:dyDescent="0.25">
      <c r="A358" s="90" t="s">
        <v>200</v>
      </c>
      <c r="B358" s="72" t="s">
        <v>199</v>
      </c>
      <c r="C358" s="56">
        <v>1</v>
      </c>
      <c r="D358" s="46" t="s">
        <v>198</v>
      </c>
      <c r="E358" s="38" t="s">
        <v>12</v>
      </c>
      <c r="F358" s="24" t="s">
        <v>10</v>
      </c>
      <c r="G358" s="19"/>
      <c r="H358" s="83"/>
    </row>
    <row r="359" spans="1:8" s="70" customFormat="1" x14ac:dyDescent="0.25">
      <c r="A359" s="90"/>
      <c r="B359" s="72"/>
      <c r="C359" s="56"/>
      <c r="D359" s="46"/>
      <c r="E359" s="25"/>
      <c r="F359" s="24"/>
      <c r="G359" s="19"/>
      <c r="H359" s="83"/>
    </row>
    <row r="360" spans="1:8" ht="20.100000000000001" customHeight="1" x14ac:dyDescent="0.25">
      <c r="A360" s="43" t="s">
        <v>8</v>
      </c>
      <c r="B360" s="43" t="s">
        <v>197</v>
      </c>
      <c r="C360" s="82"/>
      <c r="D360" s="41"/>
      <c r="E360" s="40" t="s">
        <v>6</v>
      </c>
      <c r="F360" s="81">
        <f>SUM(F351:F359)</f>
        <v>0</v>
      </c>
      <c r="G360" s="7"/>
    </row>
    <row r="361" spans="1:8" ht="14.1" customHeight="1" x14ac:dyDescent="0.25">
      <c r="A361" s="28"/>
      <c r="B361" s="28"/>
      <c r="C361" s="64"/>
      <c r="E361" s="25"/>
      <c r="F361" s="27"/>
      <c r="G361" s="7"/>
      <c r="H361" s="25"/>
    </row>
    <row r="362" spans="1:8" ht="14.1" customHeight="1" x14ac:dyDescent="0.25">
      <c r="A362" s="28"/>
      <c r="B362" s="18" t="s">
        <v>196</v>
      </c>
      <c r="C362" s="64"/>
      <c r="E362" s="25"/>
      <c r="F362" s="24">
        <f>$C362*E362</f>
        <v>0</v>
      </c>
      <c r="G362" s="19"/>
      <c r="H362" s="25"/>
    </row>
    <row r="363" spans="1:8" ht="14.1" customHeight="1" x14ac:dyDescent="0.25">
      <c r="A363" s="28"/>
      <c r="B363" s="18"/>
      <c r="C363" s="64"/>
      <c r="E363" s="25"/>
      <c r="F363" s="24"/>
      <c r="G363" s="19"/>
      <c r="H363" s="25"/>
    </row>
    <row r="364" spans="1:8" ht="14.1" customHeight="1" x14ac:dyDescent="0.25">
      <c r="A364" s="28" t="s">
        <v>195</v>
      </c>
      <c r="B364" s="18" t="s">
        <v>194</v>
      </c>
      <c r="C364" s="64"/>
      <c r="E364" s="25"/>
      <c r="F364" s="24">
        <f t="shared" ref="F364:F385" si="18">$C364*E364</f>
        <v>0</v>
      </c>
      <c r="G364" s="19"/>
    </row>
    <row r="365" spans="1:8" ht="14.1" customHeight="1" x14ac:dyDescent="0.25">
      <c r="A365" s="28" t="s">
        <v>193</v>
      </c>
      <c r="B365" s="28" t="s">
        <v>192</v>
      </c>
      <c r="C365" s="64"/>
      <c r="E365" s="25"/>
      <c r="F365" s="24">
        <f t="shared" si="18"/>
        <v>0</v>
      </c>
      <c r="G365" s="19"/>
    </row>
    <row r="366" spans="1:8" s="70" customFormat="1" ht="14.1" customHeight="1" x14ac:dyDescent="0.25">
      <c r="A366" s="90" t="s">
        <v>191</v>
      </c>
      <c r="B366" s="90" t="s">
        <v>190</v>
      </c>
      <c r="C366" s="64">
        <v>1</v>
      </c>
      <c r="D366" s="5" t="s">
        <v>16</v>
      </c>
      <c r="E366" s="25"/>
      <c r="F366" s="24">
        <f t="shared" si="18"/>
        <v>0</v>
      </c>
      <c r="G366" s="19"/>
      <c r="H366" s="71"/>
    </row>
    <row r="367" spans="1:8" s="70" customFormat="1" ht="14.1" customHeight="1" x14ac:dyDescent="0.25">
      <c r="A367" s="90" t="s">
        <v>189</v>
      </c>
      <c r="B367" s="90" t="s">
        <v>188</v>
      </c>
      <c r="C367" s="64">
        <v>1</v>
      </c>
      <c r="D367" s="5" t="s">
        <v>16</v>
      </c>
      <c r="E367" s="25"/>
      <c r="F367" s="24">
        <f t="shared" si="18"/>
        <v>0</v>
      </c>
      <c r="G367" s="19"/>
      <c r="H367" s="71"/>
    </row>
    <row r="368" spans="1:8" s="52" customFormat="1" ht="25.5" x14ac:dyDescent="0.2">
      <c r="A368" s="95" t="s">
        <v>187</v>
      </c>
      <c r="B368" s="96" t="s">
        <v>186</v>
      </c>
      <c r="C368" s="64">
        <v>1</v>
      </c>
      <c r="D368" s="5" t="s">
        <v>16</v>
      </c>
      <c r="E368" s="25"/>
      <c r="F368" s="24">
        <f t="shared" si="18"/>
        <v>0</v>
      </c>
      <c r="G368" s="19"/>
      <c r="H368" s="94"/>
    </row>
    <row r="369" spans="1:8" s="52" customFormat="1" ht="14.1" customHeight="1" x14ac:dyDescent="0.2">
      <c r="A369" s="95"/>
      <c r="B369" s="95"/>
      <c r="C369" s="64"/>
      <c r="D369" s="5"/>
      <c r="E369" s="25"/>
      <c r="F369" s="24">
        <f t="shared" si="18"/>
        <v>0</v>
      </c>
      <c r="G369" s="19"/>
      <c r="H369" s="94"/>
    </row>
    <row r="370" spans="1:8" ht="14.1" customHeight="1" x14ac:dyDescent="0.25">
      <c r="A370" s="28" t="s">
        <v>185</v>
      </c>
      <c r="B370" s="18" t="s">
        <v>184</v>
      </c>
      <c r="C370" s="64"/>
      <c r="E370" s="25"/>
      <c r="F370" s="24">
        <f t="shared" si="18"/>
        <v>0</v>
      </c>
      <c r="G370" s="19"/>
    </row>
    <row r="371" spans="1:8" ht="14.1" customHeight="1" x14ac:dyDescent="0.25">
      <c r="A371" s="28"/>
      <c r="B371" s="28" t="s">
        <v>183</v>
      </c>
      <c r="C371" s="64"/>
      <c r="E371" s="25"/>
      <c r="F371" s="24">
        <f t="shared" si="18"/>
        <v>0</v>
      </c>
      <c r="G371" s="19"/>
    </row>
    <row r="372" spans="1:8" ht="14.1" customHeight="1" x14ac:dyDescent="0.25">
      <c r="A372" s="28" t="s">
        <v>182</v>
      </c>
      <c r="B372" s="28" t="s">
        <v>181</v>
      </c>
      <c r="C372" s="64"/>
      <c r="D372" s="5" t="s">
        <v>105</v>
      </c>
      <c r="E372" s="25"/>
      <c r="F372" s="24">
        <f t="shared" si="18"/>
        <v>0</v>
      </c>
      <c r="G372" s="19"/>
    </row>
    <row r="373" spans="1:8" ht="14.1" customHeight="1" x14ac:dyDescent="0.25">
      <c r="A373" s="28" t="s">
        <v>180</v>
      </c>
      <c r="B373" s="28" t="s">
        <v>179</v>
      </c>
      <c r="C373" s="64">
        <f>23*5</f>
        <v>115</v>
      </c>
      <c r="D373" s="5" t="s">
        <v>105</v>
      </c>
      <c r="E373" s="25"/>
      <c r="F373" s="24">
        <f t="shared" si="18"/>
        <v>0</v>
      </c>
      <c r="G373" s="19"/>
    </row>
    <row r="374" spans="1:8" ht="14.1" hidden="1" customHeight="1" x14ac:dyDescent="0.25">
      <c r="A374" s="28" t="s">
        <v>178</v>
      </c>
      <c r="B374" s="28" t="s">
        <v>177</v>
      </c>
      <c r="C374" s="64"/>
      <c r="D374" s="5" t="s">
        <v>16</v>
      </c>
      <c r="E374" s="25"/>
      <c r="F374" s="24">
        <f t="shared" si="18"/>
        <v>0</v>
      </c>
      <c r="G374" s="19"/>
    </row>
    <row r="375" spans="1:8" ht="14.1" customHeight="1" x14ac:dyDescent="0.25">
      <c r="A375" s="28" t="s">
        <v>8</v>
      </c>
      <c r="B375" s="28" t="s">
        <v>176</v>
      </c>
      <c r="C375" s="64"/>
      <c r="D375" s="5" t="s">
        <v>6</v>
      </c>
      <c r="E375" s="25"/>
      <c r="F375" s="24">
        <f t="shared" si="18"/>
        <v>0</v>
      </c>
      <c r="G375" s="19"/>
    </row>
    <row r="376" spans="1:8" ht="14.1" customHeight="1" x14ac:dyDescent="0.25">
      <c r="A376" s="28" t="s">
        <v>175</v>
      </c>
      <c r="B376" s="28" t="s">
        <v>174</v>
      </c>
      <c r="C376" s="64">
        <f>2+3</f>
        <v>5</v>
      </c>
      <c r="D376" s="5" t="s">
        <v>13</v>
      </c>
      <c r="E376" s="25"/>
      <c r="F376" s="24">
        <f t="shared" si="18"/>
        <v>0</v>
      </c>
      <c r="G376" s="19"/>
    </row>
    <row r="377" spans="1:8" s="70" customFormat="1" ht="14.1" customHeight="1" x14ac:dyDescent="0.25">
      <c r="A377" s="90" t="s">
        <v>167</v>
      </c>
      <c r="B377" s="90" t="s">
        <v>173</v>
      </c>
      <c r="C377" s="64"/>
      <c r="D377" s="5" t="s">
        <v>13</v>
      </c>
      <c r="E377" s="25"/>
      <c r="F377" s="24">
        <f t="shared" si="18"/>
        <v>0</v>
      </c>
      <c r="G377" s="19"/>
      <c r="H377" s="71"/>
    </row>
    <row r="378" spans="1:8" s="70" customFormat="1" ht="25.5" x14ac:dyDescent="0.25">
      <c r="A378" s="90" t="s">
        <v>172</v>
      </c>
      <c r="B378" s="72" t="s">
        <v>171</v>
      </c>
      <c r="C378" s="64">
        <v>35</v>
      </c>
      <c r="D378" s="5" t="s">
        <v>105</v>
      </c>
      <c r="E378" s="25"/>
      <c r="F378" s="24">
        <f t="shared" si="18"/>
        <v>0</v>
      </c>
      <c r="G378" s="19"/>
      <c r="H378" s="83"/>
    </row>
    <row r="379" spans="1:8" s="70" customFormat="1" ht="25.5" x14ac:dyDescent="0.25">
      <c r="A379" s="90"/>
      <c r="B379" s="72" t="s">
        <v>170</v>
      </c>
      <c r="C379" s="93"/>
      <c r="D379" s="92"/>
      <c r="E379" s="91"/>
      <c r="F379" s="24">
        <f t="shared" si="18"/>
        <v>0</v>
      </c>
      <c r="G379" s="19"/>
      <c r="H379" s="83"/>
    </row>
    <row r="380" spans="1:8" s="70" customFormat="1" ht="14.1" customHeight="1" x14ac:dyDescent="0.25">
      <c r="A380" s="90" t="s">
        <v>169</v>
      </c>
      <c r="B380" s="90" t="s">
        <v>168</v>
      </c>
      <c r="C380" s="64">
        <v>2</v>
      </c>
      <c r="D380" s="5" t="s">
        <v>16</v>
      </c>
      <c r="E380" s="25"/>
      <c r="F380" s="24">
        <f t="shared" si="18"/>
        <v>0</v>
      </c>
      <c r="G380" s="19"/>
      <c r="H380" s="71"/>
    </row>
    <row r="381" spans="1:8" s="70" customFormat="1" ht="14.1" hidden="1" customHeight="1" x14ac:dyDescent="0.25">
      <c r="A381" s="90" t="s">
        <v>167</v>
      </c>
      <c r="B381" s="90" t="s">
        <v>166</v>
      </c>
      <c r="C381" s="64"/>
      <c r="D381" s="5" t="s">
        <v>16</v>
      </c>
      <c r="E381" s="25"/>
      <c r="F381" s="24">
        <f t="shared" si="18"/>
        <v>0</v>
      </c>
      <c r="G381" s="19"/>
      <c r="H381" s="71"/>
    </row>
    <row r="382" spans="1:8" s="70" customFormat="1" ht="14.1" hidden="1" customHeight="1" x14ac:dyDescent="0.25">
      <c r="A382" s="90" t="s">
        <v>162</v>
      </c>
      <c r="B382" s="90" t="s">
        <v>165</v>
      </c>
      <c r="C382" s="64"/>
      <c r="D382" s="5" t="s">
        <v>16</v>
      </c>
      <c r="E382" s="25"/>
      <c r="F382" s="24">
        <f t="shared" si="18"/>
        <v>0</v>
      </c>
      <c r="G382" s="19"/>
      <c r="H382" s="71"/>
    </row>
    <row r="383" spans="1:8" s="70" customFormat="1" ht="14.1" hidden="1" customHeight="1" x14ac:dyDescent="0.25">
      <c r="A383" s="90" t="s">
        <v>164</v>
      </c>
      <c r="B383" s="90" t="s">
        <v>163</v>
      </c>
      <c r="C383" s="64"/>
      <c r="D383" s="5" t="s">
        <v>16</v>
      </c>
      <c r="E383" s="25"/>
      <c r="F383" s="24">
        <f t="shared" si="18"/>
        <v>0</v>
      </c>
      <c r="G383" s="19"/>
      <c r="H383" s="71"/>
    </row>
    <row r="384" spans="1:8" s="70" customFormat="1" ht="27" customHeight="1" x14ac:dyDescent="0.25">
      <c r="A384" s="90" t="s">
        <v>162</v>
      </c>
      <c r="B384" s="72" t="s">
        <v>161</v>
      </c>
      <c r="C384" s="64">
        <v>2</v>
      </c>
      <c r="D384" s="5" t="s">
        <v>16</v>
      </c>
      <c r="E384" s="25"/>
      <c r="F384" s="24">
        <f t="shared" si="18"/>
        <v>0</v>
      </c>
      <c r="G384" s="19"/>
      <c r="H384" s="71"/>
    </row>
    <row r="385" spans="1:8" s="70" customFormat="1" ht="14.1" customHeight="1" x14ac:dyDescent="0.25">
      <c r="A385" s="90"/>
      <c r="B385" s="90"/>
      <c r="C385" s="64"/>
      <c r="D385" s="5"/>
      <c r="E385" s="25"/>
      <c r="F385" s="24">
        <f t="shared" si="18"/>
        <v>0</v>
      </c>
      <c r="G385" s="19"/>
      <c r="H385" s="71"/>
    </row>
    <row r="386" spans="1:8" ht="20.100000000000001" customHeight="1" x14ac:dyDescent="0.25">
      <c r="A386" s="43" t="s">
        <v>8</v>
      </c>
      <c r="B386" s="43" t="s">
        <v>160</v>
      </c>
      <c r="C386" s="82"/>
      <c r="D386" s="41"/>
      <c r="E386" s="40"/>
      <c r="F386" s="81">
        <f>SUM(F361:F385)</f>
        <v>0</v>
      </c>
      <c r="G386" s="7"/>
    </row>
    <row r="387" spans="1:8" ht="14.1" customHeight="1" x14ac:dyDescent="0.25">
      <c r="A387" s="28"/>
      <c r="B387" s="28"/>
      <c r="C387" s="64"/>
      <c r="E387" s="25"/>
      <c r="F387" s="27"/>
      <c r="G387" s="7"/>
      <c r="H387" s="25"/>
    </row>
    <row r="388" spans="1:8" ht="14.1" customHeight="1" x14ac:dyDescent="0.25">
      <c r="A388" s="28"/>
      <c r="B388" s="18" t="s">
        <v>159</v>
      </c>
      <c r="C388" s="64"/>
      <c r="E388" s="25"/>
      <c r="F388" s="24">
        <f>$C388*E388</f>
        <v>0</v>
      </c>
      <c r="G388" s="19"/>
    </row>
    <row r="389" spans="1:8" ht="14.1" customHeight="1" x14ac:dyDescent="0.25">
      <c r="A389" s="28"/>
      <c r="B389" s="18"/>
      <c r="C389" s="64"/>
      <c r="E389" s="25"/>
      <c r="F389" s="24"/>
      <c r="G389" s="19"/>
    </row>
    <row r="390" spans="1:8" s="70" customFormat="1" ht="14.1" customHeight="1" x14ac:dyDescent="0.25">
      <c r="A390" s="90" t="s">
        <v>158</v>
      </c>
      <c r="B390" s="90" t="s">
        <v>157</v>
      </c>
      <c r="C390" s="56"/>
      <c r="D390" s="45" t="s">
        <v>6</v>
      </c>
      <c r="E390" s="73"/>
      <c r="F390" s="24">
        <f t="shared" ref="F390:F396" si="19">$C390*E390</f>
        <v>0</v>
      </c>
      <c r="G390" s="19"/>
      <c r="H390" s="73"/>
    </row>
    <row r="391" spans="1:8" s="70" customFormat="1" ht="14.1" customHeight="1" x14ac:dyDescent="0.25">
      <c r="A391" s="90" t="s">
        <v>156</v>
      </c>
      <c r="B391" s="90" t="s">
        <v>155</v>
      </c>
      <c r="C391" s="56">
        <v>10</v>
      </c>
      <c r="D391" s="45" t="s">
        <v>16</v>
      </c>
      <c r="E391" s="73"/>
      <c r="F391" s="24">
        <f t="shared" si="19"/>
        <v>0</v>
      </c>
      <c r="G391" s="19"/>
      <c r="H391" s="73"/>
    </row>
    <row r="392" spans="1:8" s="70" customFormat="1" ht="14.1" customHeight="1" x14ac:dyDescent="0.25">
      <c r="A392" s="90" t="s">
        <v>154</v>
      </c>
      <c r="B392" s="90" t="s">
        <v>153</v>
      </c>
      <c r="C392" s="56">
        <f>C427*0.25+2.5</f>
        <v>670</v>
      </c>
      <c r="D392" s="45" t="s">
        <v>148</v>
      </c>
      <c r="E392" s="73"/>
      <c r="F392" s="24">
        <f t="shared" si="19"/>
        <v>0</v>
      </c>
      <c r="G392" s="19"/>
      <c r="H392" s="73"/>
    </row>
    <row r="393" spans="1:8" s="70" customFormat="1" ht="14.1" customHeight="1" x14ac:dyDescent="0.25">
      <c r="A393" s="90"/>
      <c r="B393" s="90" t="s">
        <v>152</v>
      </c>
      <c r="C393" s="56"/>
      <c r="D393" s="45"/>
      <c r="E393" s="73"/>
      <c r="F393" s="24">
        <f t="shared" si="19"/>
        <v>0</v>
      </c>
      <c r="G393" s="19"/>
      <c r="H393" s="73"/>
    </row>
    <row r="394" spans="1:8" s="70" customFormat="1" ht="14.1" customHeight="1" x14ac:dyDescent="0.25">
      <c r="A394" s="90"/>
      <c r="B394" s="90" t="s">
        <v>151</v>
      </c>
      <c r="C394" s="56"/>
      <c r="D394" s="45"/>
      <c r="E394" s="73"/>
      <c r="F394" s="24">
        <f t="shared" si="19"/>
        <v>0</v>
      </c>
      <c r="G394" s="19"/>
      <c r="H394" s="73"/>
    </row>
    <row r="395" spans="1:8" s="70" customFormat="1" ht="14.1" customHeight="1" x14ac:dyDescent="0.25">
      <c r="A395" s="90" t="s">
        <v>150</v>
      </c>
      <c r="B395" s="90" t="s">
        <v>149</v>
      </c>
      <c r="C395" s="56">
        <f>C19-C392</f>
        <v>180</v>
      </c>
      <c r="D395" s="45" t="s">
        <v>148</v>
      </c>
      <c r="E395" s="73"/>
      <c r="F395" s="24">
        <f t="shared" si="19"/>
        <v>0</v>
      </c>
      <c r="G395" s="19"/>
      <c r="H395" s="73"/>
    </row>
    <row r="396" spans="1:8" s="45" customFormat="1" ht="14.1" customHeight="1" x14ac:dyDescent="0.25">
      <c r="A396" s="51"/>
      <c r="B396" s="51"/>
      <c r="C396" s="89"/>
      <c r="D396" s="55"/>
      <c r="E396" s="88"/>
      <c r="F396" s="24">
        <f t="shared" si="19"/>
        <v>0</v>
      </c>
      <c r="G396" s="19"/>
      <c r="H396" s="46"/>
    </row>
    <row r="397" spans="1:8" ht="20.100000000000001" customHeight="1" x14ac:dyDescent="0.25">
      <c r="A397" s="43" t="s">
        <v>8</v>
      </c>
      <c r="B397" s="43" t="s">
        <v>147</v>
      </c>
      <c r="C397" s="82"/>
      <c r="D397" s="41"/>
      <c r="E397" s="40"/>
      <c r="F397" s="81">
        <f>SUM(F387:F396)</f>
        <v>0</v>
      </c>
      <c r="G397" s="7"/>
    </row>
    <row r="398" spans="1:8" x14ac:dyDescent="0.25">
      <c r="A398" s="28"/>
      <c r="B398" s="28"/>
      <c r="C398" s="64"/>
      <c r="E398" s="25"/>
      <c r="F398" s="27"/>
      <c r="G398" s="7"/>
    </row>
    <row r="399" spans="1:8" ht="14.1" customHeight="1" x14ac:dyDescent="0.25">
      <c r="A399" s="69"/>
      <c r="B399" s="18" t="s">
        <v>146</v>
      </c>
      <c r="C399" s="64"/>
      <c r="E399" s="25"/>
      <c r="F399" s="24"/>
      <c r="G399" s="19"/>
      <c r="H399" s="25"/>
    </row>
    <row r="400" spans="1:8" s="70" customFormat="1" ht="38.25" hidden="1" x14ac:dyDescent="0.25">
      <c r="A400" s="74" t="s">
        <v>145</v>
      </c>
      <c r="B400" s="72" t="s">
        <v>144</v>
      </c>
      <c r="C400" s="56"/>
      <c r="D400" s="46" t="s">
        <v>16</v>
      </c>
      <c r="E400" s="25"/>
      <c r="F400" s="24">
        <f>$C400*E400</f>
        <v>0</v>
      </c>
      <c r="G400" s="19"/>
      <c r="H400" s="71"/>
    </row>
    <row r="401" spans="1:8" s="70" customFormat="1" ht="66.75" hidden="1" customHeight="1" x14ac:dyDescent="0.25">
      <c r="A401" s="74"/>
      <c r="B401" s="72" t="s">
        <v>143</v>
      </c>
      <c r="C401" s="56"/>
      <c r="D401" s="46"/>
      <c r="E401" s="25"/>
      <c r="F401" s="24">
        <f>$C401*E401</f>
        <v>0</v>
      </c>
      <c r="G401" s="19"/>
      <c r="H401" s="83"/>
    </row>
    <row r="402" spans="1:8" s="70" customFormat="1" x14ac:dyDescent="0.25">
      <c r="A402" s="74"/>
      <c r="B402" s="72"/>
      <c r="C402" s="56"/>
      <c r="D402" s="46"/>
      <c r="E402" s="25"/>
      <c r="F402" s="24"/>
      <c r="G402" s="19"/>
      <c r="H402" s="83"/>
    </row>
    <row r="403" spans="1:8" s="70" customFormat="1" ht="190.5" hidden="1" customHeight="1" x14ac:dyDescent="0.2">
      <c r="A403" s="74"/>
      <c r="B403" s="87" t="s">
        <v>142</v>
      </c>
      <c r="C403" s="56"/>
      <c r="D403" s="46" t="s">
        <v>16</v>
      </c>
      <c r="E403" s="25">
        <v>4000</v>
      </c>
      <c r="F403" s="24">
        <f>$C403*E403</f>
        <v>0</v>
      </c>
      <c r="G403" s="19"/>
      <c r="H403" s="83"/>
    </row>
    <row r="404" spans="1:8" s="70" customFormat="1" hidden="1" x14ac:dyDescent="0.2">
      <c r="A404" s="74"/>
      <c r="B404" s="87" t="s">
        <v>141</v>
      </c>
      <c r="C404" s="56"/>
      <c r="D404" s="46"/>
      <c r="E404" s="25"/>
      <c r="F404" s="24"/>
      <c r="G404" s="19"/>
      <c r="H404" s="83"/>
    </row>
    <row r="405" spans="1:8" s="70" customFormat="1" x14ac:dyDescent="0.2">
      <c r="A405" s="74"/>
      <c r="B405" s="87" t="s">
        <v>140</v>
      </c>
      <c r="C405" s="56"/>
      <c r="D405" s="46"/>
      <c r="E405" s="38" t="s">
        <v>12</v>
      </c>
      <c r="F405" s="24" t="s">
        <v>138</v>
      </c>
      <c r="G405" s="19"/>
      <c r="H405" s="83"/>
    </row>
    <row r="406" spans="1:8" s="70" customFormat="1" x14ac:dyDescent="0.2">
      <c r="A406" s="74"/>
      <c r="B406" s="87" t="s">
        <v>139</v>
      </c>
      <c r="C406" s="56"/>
      <c r="D406" s="46"/>
      <c r="E406" s="38" t="s">
        <v>12</v>
      </c>
      <c r="F406" s="24" t="s">
        <v>138</v>
      </c>
      <c r="G406" s="19"/>
      <c r="H406" s="83"/>
    </row>
    <row r="407" spans="1:8" s="70" customFormat="1" x14ac:dyDescent="0.2">
      <c r="A407" s="74"/>
      <c r="B407" s="87" t="s">
        <v>137</v>
      </c>
      <c r="C407" s="56"/>
      <c r="D407" s="46"/>
      <c r="E407" s="38"/>
      <c r="F407" s="24"/>
      <c r="G407" s="19"/>
      <c r="H407" s="83"/>
    </row>
    <row r="408" spans="1:8" s="70" customFormat="1" hidden="1" x14ac:dyDescent="0.2">
      <c r="A408" s="74" t="s">
        <v>136</v>
      </c>
      <c r="B408" s="87" t="s">
        <v>135</v>
      </c>
      <c r="C408" s="56"/>
      <c r="D408" s="46" t="s">
        <v>16</v>
      </c>
      <c r="E408" s="25">
        <v>3500</v>
      </c>
      <c r="F408" s="24">
        <f>$C408*E408</f>
        <v>0</v>
      </c>
      <c r="G408" s="19"/>
      <c r="H408" s="83"/>
    </row>
    <row r="409" spans="1:8" s="70" customFormat="1" ht="76.5" hidden="1" x14ac:dyDescent="0.2">
      <c r="A409" s="74"/>
      <c r="B409" s="87" t="s">
        <v>134</v>
      </c>
      <c r="C409" s="56"/>
      <c r="D409" s="46"/>
      <c r="E409" s="25"/>
      <c r="F409" s="24"/>
      <c r="G409" s="19"/>
      <c r="H409" s="83"/>
    </row>
    <row r="410" spans="1:8" s="70" customFormat="1" ht="51" hidden="1" x14ac:dyDescent="0.2">
      <c r="A410" s="74"/>
      <c r="B410" s="87" t="s">
        <v>133</v>
      </c>
      <c r="C410" s="56"/>
      <c r="D410" s="46"/>
      <c r="E410" s="25"/>
      <c r="F410" s="24"/>
      <c r="G410" s="19"/>
      <c r="H410" s="83"/>
    </row>
    <row r="411" spans="1:8" s="70" customFormat="1" hidden="1" x14ac:dyDescent="0.25">
      <c r="A411" s="74"/>
      <c r="B411" s="72" t="s">
        <v>132</v>
      </c>
      <c r="C411" s="56"/>
      <c r="D411" s="46"/>
      <c r="E411" s="25"/>
      <c r="F411" s="24"/>
      <c r="G411" s="19"/>
      <c r="H411" s="83"/>
    </row>
    <row r="412" spans="1:8" s="70" customFormat="1" ht="38.25" hidden="1" x14ac:dyDescent="0.25">
      <c r="A412" s="74" t="s">
        <v>131</v>
      </c>
      <c r="B412" s="72" t="s">
        <v>130</v>
      </c>
      <c r="C412" s="56"/>
      <c r="D412" s="46" t="s">
        <v>16</v>
      </c>
      <c r="E412" s="25">
        <v>1400</v>
      </c>
      <c r="F412" s="24">
        <f>$C412*E412</f>
        <v>0</v>
      </c>
      <c r="G412" s="19"/>
      <c r="H412" s="71"/>
    </row>
    <row r="413" spans="1:8" s="70" customFormat="1" hidden="1" x14ac:dyDescent="0.25">
      <c r="A413" s="74"/>
      <c r="B413" s="72"/>
      <c r="C413" s="56"/>
      <c r="D413" s="46"/>
      <c r="E413" s="25"/>
      <c r="F413" s="24"/>
      <c r="G413" s="19"/>
      <c r="H413" s="83"/>
    </row>
    <row r="414" spans="1:8" s="70" customFormat="1" ht="81" hidden="1" customHeight="1" x14ac:dyDescent="0.2">
      <c r="A414" s="74" t="s">
        <v>129</v>
      </c>
      <c r="B414" s="87" t="s">
        <v>128</v>
      </c>
      <c r="C414" s="85"/>
      <c r="D414" s="46" t="s">
        <v>16</v>
      </c>
      <c r="E414" s="25">
        <v>800</v>
      </c>
      <c r="F414" s="24">
        <f>$C414*E414</f>
        <v>0</v>
      </c>
      <c r="G414" s="19"/>
      <c r="H414" s="83"/>
    </row>
    <row r="415" spans="1:8" s="70" customFormat="1" ht="68.25" hidden="1" customHeight="1" x14ac:dyDescent="0.2">
      <c r="A415" s="74" t="s">
        <v>121</v>
      </c>
      <c r="B415" s="86" t="s">
        <v>127</v>
      </c>
      <c r="C415" s="85"/>
      <c r="D415" s="46" t="s">
        <v>105</v>
      </c>
      <c r="E415" s="25">
        <v>40</v>
      </c>
      <c r="F415" s="24">
        <f>$C415*E415</f>
        <v>0</v>
      </c>
      <c r="G415" s="19"/>
      <c r="H415" s="83"/>
    </row>
    <row r="416" spans="1:8" s="70" customFormat="1" ht="12.75" hidden="1" customHeight="1" x14ac:dyDescent="0.25">
      <c r="A416" s="74"/>
      <c r="B416" s="72" t="s">
        <v>126</v>
      </c>
      <c r="C416" s="56"/>
      <c r="D416" s="46"/>
      <c r="E416" s="25"/>
      <c r="F416" s="24"/>
      <c r="G416" s="19"/>
      <c r="H416" s="83"/>
    </row>
    <row r="417" spans="1:8" s="70" customFormat="1" ht="12.75" hidden="1" customHeight="1" x14ac:dyDescent="0.25">
      <c r="A417" s="74"/>
      <c r="B417" s="72"/>
      <c r="C417" s="56"/>
      <c r="D417" s="46"/>
      <c r="E417" s="25"/>
      <c r="F417" s="24"/>
      <c r="G417" s="19"/>
      <c r="H417" s="83"/>
    </row>
    <row r="418" spans="1:8" s="70" customFormat="1" ht="102" hidden="1" x14ac:dyDescent="0.25">
      <c r="A418" s="74" t="s">
        <v>125</v>
      </c>
      <c r="B418" s="72" t="s">
        <v>124</v>
      </c>
      <c r="C418" s="84"/>
      <c r="D418" s="46" t="s">
        <v>105</v>
      </c>
      <c r="E418" s="25">
        <v>85</v>
      </c>
      <c r="F418" s="24">
        <f>$C418*E418</f>
        <v>0</v>
      </c>
      <c r="G418" s="19"/>
      <c r="H418" s="83"/>
    </row>
    <row r="419" spans="1:8" s="70" customFormat="1" hidden="1" x14ac:dyDescent="0.25">
      <c r="A419" s="74" t="s">
        <v>123</v>
      </c>
      <c r="B419" s="72" t="s">
        <v>122</v>
      </c>
      <c r="C419" s="84"/>
      <c r="D419" s="46"/>
      <c r="E419" s="25"/>
      <c r="F419" s="24"/>
      <c r="G419" s="19"/>
      <c r="H419" s="83"/>
    </row>
    <row r="420" spans="1:8" s="70" customFormat="1" hidden="1" x14ac:dyDescent="0.25">
      <c r="A420" s="74"/>
      <c r="B420" s="72"/>
      <c r="C420" s="84"/>
      <c r="D420" s="46"/>
      <c r="E420" s="25"/>
      <c r="F420" s="24"/>
      <c r="G420" s="19"/>
      <c r="H420" s="83"/>
    </row>
    <row r="421" spans="1:8" s="70" customFormat="1" ht="102" hidden="1" x14ac:dyDescent="0.25">
      <c r="A421" s="74" t="s">
        <v>121</v>
      </c>
      <c r="B421" s="72" t="s">
        <v>120</v>
      </c>
      <c r="C421" s="84"/>
      <c r="D421" s="46" t="s">
        <v>105</v>
      </c>
      <c r="E421" s="25">
        <v>340</v>
      </c>
      <c r="F421" s="24">
        <f>$C421*E421</f>
        <v>0</v>
      </c>
      <c r="G421" s="19"/>
      <c r="H421" s="83"/>
    </row>
    <row r="422" spans="1:8" s="70" customFormat="1" x14ac:dyDescent="0.25">
      <c r="A422" s="74"/>
      <c r="B422" s="72"/>
      <c r="C422" s="84"/>
      <c r="D422" s="46"/>
      <c r="E422" s="25"/>
      <c r="F422" s="24"/>
      <c r="G422" s="19"/>
      <c r="H422" s="83"/>
    </row>
    <row r="423" spans="1:8" ht="20.100000000000001" customHeight="1" x14ac:dyDescent="0.25">
      <c r="A423" s="44" t="s">
        <v>8</v>
      </c>
      <c r="B423" s="43" t="s">
        <v>119</v>
      </c>
      <c r="C423" s="82"/>
      <c r="D423" s="41"/>
      <c r="E423" s="40" t="s">
        <v>6</v>
      </c>
      <c r="F423" s="81">
        <f>SUM(F398:F422)</f>
        <v>0</v>
      </c>
      <c r="G423" s="7"/>
    </row>
    <row r="424" spans="1:8" ht="14.1" customHeight="1" x14ac:dyDescent="0.25">
      <c r="A424" s="69"/>
      <c r="B424" s="28"/>
      <c r="C424" s="64"/>
      <c r="E424" s="25"/>
      <c r="F424" s="27"/>
      <c r="G424" s="7"/>
      <c r="H424" s="25"/>
    </row>
    <row r="425" spans="1:8" ht="14.1" customHeight="1" x14ac:dyDescent="0.25">
      <c r="A425" s="69"/>
      <c r="B425" s="18" t="s">
        <v>118</v>
      </c>
      <c r="C425" s="64"/>
      <c r="E425" s="25"/>
      <c r="F425" s="24"/>
      <c r="G425" s="19"/>
    </row>
    <row r="426" spans="1:8" ht="14.1" customHeight="1" x14ac:dyDescent="0.25">
      <c r="A426" s="69"/>
      <c r="B426" s="18"/>
      <c r="C426" s="64"/>
      <c r="E426" s="25"/>
      <c r="F426" s="24"/>
      <c r="G426" s="19"/>
    </row>
    <row r="427" spans="1:8" s="52" customFormat="1" x14ac:dyDescent="0.2">
      <c r="A427" s="58" t="s">
        <v>117</v>
      </c>
      <c r="B427" s="57" t="s">
        <v>116</v>
      </c>
      <c r="C427" s="64">
        <f>+C483+C480</f>
        <v>2670</v>
      </c>
      <c r="D427" s="45" t="s">
        <v>13</v>
      </c>
      <c r="E427" s="54" t="s">
        <v>12</v>
      </c>
      <c r="F427" s="24" t="s">
        <v>10</v>
      </c>
      <c r="G427" s="19"/>
      <c r="H427" s="53"/>
    </row>
    <row r="428" spans="1:8" s="75" customFormat="1" x14ac:dyDescent="0.2">
      <c r="A428" s="80">
        <v>2.1</v>
      </c>
      <c r="B428" s="79" t="s">
        <v>115</v>
      </c>
      <c r="C428" s="78"/>
      <c r="D428" s="7"/>
      <c r="E428" s="77"/>
      <c r="F428" s="27"/>
      <c r="G428" s="7"/>
      <c r="H428" s="76"/>
    </row>
    <row r="429" spans="1:8" s="70" customFormat="1" ht="25.5" x14ac:dyDescent="0.25">
      <c r="A429" s="74"/>
      <c r="B429" s="57" t="s">
        <v>114</v>
      </c>
      <c r="C429" s="56"/>
      <c r="D429" s="45"/>
      <c r="E429" s="73"/>
      <c r="F429" s="24">
        <f>$C429*E429</f>
        <v>0</v>
      </c>
      <c r="G429" s="19"/>
      <c r="H429" s="71"/>
    </row>
    <row r="430" spans="1:8" s="52" customFormat="1" x14ac:dyDescent="0.2">
      <c r="A430" s="58" t="s">
        <v>113</v>
      </c>
      <c r="B430" s="57" t="s">
        <v>112</v>
      </c>
      <c r="C430" s="56">
        <v>3</v>
      </c>
      <c r="D430" s="19" t="s">
        <v>16</v>
      </c>
      <c r="E430" s="54" t="s">
        <v>12</v>
      </c>
      <c r="F430" s="24" t="s">
        <v>10</v>
      </c>
      <c r="G430" s="19"/>
      <c r="H430" s="53"/>
    </row>
    <row r="431" spans="1:8" s="52" customFormat="1" x14ac:dyDescent="0.2">
      <c r="A431" s="58" t="s">
        <v>111</v>
      </c>
      <c r="B431" s="57" t="s">
        <v>110</v>
      </c>
      <c r="C431" s="56">
        <v>3</v>
      </c>
      <c r="D431" s="19" t="s">
        <v>16</v>
      </c>
      <c r="E431" s="54" t="s">
        <v>12</v>
      </c>
      <c r="F431" s="24" t="s">
        <v>10</v>
      </c>
      <c r="G431" s="19"/>
      <c r="H431" s="53"/>
    </row>
    <row r="432" spans="1:8" s="52" customFormat="1" x14ac:dyDescent="0.2">
      <c r="A432" s="58" t="s">
        <v>109</v>
      </c>
      <c r="B432" s="57" t="s">
        <v>108</v>
      </c>
      <c r="C432" s="56">
        <v>4</v>
      </c>
      <c r="D432" s="19" t="s">
        <v>16</v>
      </c>
      <c r="E432" s="54" t="s">
        <v>12</v>
      </c>
      <c r="F432" s="24" t="s">
        <v>10</v>
      </c>
      <c r="G432" s="19"/>
      <c r="H432" s="53"/>
    </row>
    <row r="433" spans="1:8" s="70" customFormat="1" ht="25.5" x14ac:dyDescent="0.25">
      <c r="A433" s="58" t="s">
        <v>107</v>
      </c>
      <c r="B433" s="72" t="s">
        <v>106</v>
      </c>
      <c r="C433" s="56"/>
      <c r="D433" s="45" t="s">
        <v>105</v>
      </c>
      <c r="E433" s="54"/>
      <c r="F433" s="24"/>
      <c r="G433" s="19"/>
      <c r="H433" s="71"/>
    </row>
    <row r="434" spans="1:8" s="52" customFormat="1" x14ac:dyDescent="0.2">
      <c r="A434" s="58">
        <v>2.2999999999999998</v>
      </c>
      <c r="B434" s="57" t="s">
        <v>104</v>
      </c>
      <c r="C434" s="56">
        <f>C430+C431+C432</f>
        <v>10</v>
      </c>
      <c r="D434" s="19" t="s">
        <v>16</v>
      </c>
      <c r="E434" s="54" t="s">
        <v>12</v>
      </c>
      <c r="F434" s="24" t="s">
        <v>10</v>
      </c>
      <c r="G434" s="19"/>
      <c r="H434" s="53"/>
    </row>
    <row r="435" spans="1:8" s="52" customFormat="1" x14ac:dyDescent="0.2">
      <c r="A435" s="58"/>
      <c r="B435" s="57"/>
      <c r="C435" s="64"/>
      <c r="D435" s="45"/>
      <c r="E435" s="54"/>
      <c r="F435" s="24"/>
      <c r="G435" s="19"/>
      <c r="H435" s="53"/>
    </row>
    <row r="436" spans="1:8" s="52" customFormat="1" hidden="1" x14ac:dyDescent="0.2">
      <c r="A436" s="58">
        <v>4.0999999999999996</v>
      </c>
      <c r="B436" s="57" t="s">
        <v>103</v>
      </c>
      <c r="C436" s="56"/>
      <c r="D436" s="19"/>
      <c r="E436" s="54"/>
      <c r="F436" s="24"/>
      <c r="G436" s="19"/>
      <c r="H436" s="53"/>
    </row>
    <row r="437" spans="1:8" s="52" customFormat="1" hidden="1" x14ac:dyDescent="0.2">
      <c r="A437" s="58" t="s">
        <v>102</v>
      </c>
      <c r="B437" s="57" t="s">
        <v>101</v>
      </c>
      <c r="C437" s="56"/>
      <c r="D437" s="19" t="s">
        <v>16</v>
      </c>
      <c r="E437" s="54"/>
      <c r="F437" s="24"/>
      <c r="G437" s="19">
        <f>40/0.7</f>
        <v>57.142857142857146</v>
      </c>
      <c r="H437" s="53"/>
    </row>
    <row r="438" spans="1:8" s="52" customFormat="1" hidden="1" x14ac:dyDescent="0.2">
      <c r="A438" s="58">
        <v>4.2</v>
      </c>
      <c r="B438" s="57" t="s">
        <v>100</v>
      </c>
      <c r="C438" s="56"/>
      <c r="D438" s="19" t="s">
        <v>16</v>
      </c>
      <c r="E438" s="54"/>
      <c r="F438" s="24"/>
      <c r="G438" s="19"/>
      <c r="H438" s="53"/>
    </row>
    <row r="439" spans="1:8" s="52" customFormat="1" hidden="1" x14ac:dyDescent="0.2">
      <c r="A439" s="58"/>
      <c r="B439" s="57"/>
      <c r="C439" s="56"/>
      <c r="D439" s="19"/>
      <c r="E439" s="54"/>
      <c r="F439" s="24"/>
      <c r="G439" s="19"/>
      <c r="H439" s="53"/>
    </row>
    <row r="440" spans="1:8" ht="14.1" hidden="1" customHeight="1" x14ac:dyDescent="0.25">
      <c r="A440" s="69"/>
      <c r="B440" s="18" t="s">
        <v>99</v>
      </c>
      <c r="C440" s="64"/>
      <c r="E440" s="54"/>
      <c r="F440" s="24"/>
      <c r="G440" s="19"/>
    </row>
    <row r="441" spans="1:8" s="52" customFormat="1" ht="67.5" hidden="1" customHeight="1" x14ac:dyDescent="0.2">
      <c r="A441" s="58"/>
      <c r="B441" s="57" t="s">
        <v>98</v>
      </c>
      <c r="C441" s="56"/>
      <c r="D441" s="19"/>
      <c r="E441" s="54"/>
      <c r="F441" s="24"/>
      <c r="G441" s="19"/>
      <c r="H441" s="53"/>
    </row>
    <row r="442" spans="1:8" s="52" customFormat="1" hidden="1" x14ac:dyDescent="0.2">
      <c r="A442" s="58"/>
      <c r="B442" s="57" t="s">
        <v>97</v>
      </c>
      <c r="C442" s="56"/>
      <c r="D442" s="19"/>
      <c r="E442" s="54"/>
      <c r="F442" s="24"/>
      <c r="G442" s="19"/>
      <c r="H442" s="53"/>
    </row>
    <row r="443" spans="1:8" s="52" customFormat="1" hidden="1" x14ac:dyDescent="0.2">
      <c r="A443" s="58" t="s">
        <v>96</v>
      </c>
      <c r="B443" s="57" t="s">
        <v>95</v>
      </c>
      <c r="C443" s="56"/>
      <c r="D443" s="19" t="s">
        <v>16</v>
      </c>
      <c r="E443" s="54"/>
      <c r="F443" s="24"/>
      <c r="G443" s="19"/>
      <c r="H443" s="53"/>
    </row>
    <row r="444" spans="1:8" s="52" customFormat="1" hidden="1" x14ac:dyDescent="0.2">
      <c r="A444" s="58" t="s">
        <v>94</v>
      </c>
      <c r="B444" s="57" t="s">
        <v>93</v>
      </c>
      <c r="C444" s="56">
        <f t="shared" ref="C444:C463" si="20">C443</f>
        <v>0</v>
      </c>
      <c r="D444" s="19" t="s">
        <v>16</v>
      </c>
      <c r="E444" s="54"/>
      <c r="F444" s="24"/>
      <c r="G444" s="19"/>
      <c r="H444" s="53"/>
    </row>
    <row r="445" spans="1:8" s="52" customFormat="1" hidden="1" x14ac:dyDescent="0.2">
      <c r="A445" s="58" t="s">
        <v>92</v>
      </c>
      <c r="B445" s="57" t="s">
        <v>91</v>
      </c>
      <c r="C445" s="56">
        <f t="shared" si="20"/>
        <v>0</v>
      </c>
      <c r="D445" s="19" t="s">
        <v>16</v>
      </c>
      <c r="E445" s="54"/>
      <c r="F445" s="24"/>
      <c r="G445" s="19"/>
      <c r="H445" s="53"/>
    </row>
    <row r="446" spans="1:8" s="52" customFormat="1" hidden="1" x14ac:dyDescent="0.2">
      <c r="A446" s="58" t="s">
        <v>90</v>
      </c>
      <c r="B446" s="57" t="s">
        <v>89</v>
      </c>
      <c r="C446" s="56">
        <f t="shared" si="20"/>
        <v>0</v>
      </c>
      <c r="D446" s="19" t="s">
        <v>16</v>
      </c>
      <c r="E446" s="54"/>
      <c r="F446" s="24"/>
      <c r="G446" s="19"/>
      <c r="H446" s="53"/>
    </row>
    <row r="447" spans="1:8" s="52" customFormat="1" hidden="1" x14ac:dyDescent="0.2">
      <c r="A447" s="58" t="s">
        <v>88</v>
      </c>
      <c r="B447" s="57" t="s">
        <v>87</v>
      </c>
      <c r="C447" s="56">
        <f t="shared" si="20"/>
        <v>0</v>
      </c>
      <c r="D447" s="19" t="s">
        <v>16</v>
      </c>
      <c r="E447" s="54"/>
      <c r="F447" s="24"/>
      <c r="G447" s="19"/>
      <c r="H447" s="53"/>
    </row>
    <row r="448" spans="1:8" s="52" customFormat="1" hidden="1" x14ac:dyDescent="0.2">
      <c r="A448" s="58" t="s">
        <v>86</v>
      </c>
      <c r="B448" s="57" t="s">
        <v>85</v>
      </c>
      <c r="C448" s="56">
        <f t="shared" si="20"/>
        <v>0</v>
      </c>
      <c r="D448" s="19" t="s">
        <v>16</v>
      </c>
      <c r="E448" s="54"/>
      <c r="F448" s="24"/>
      <c r="G448" s="19"/>
      <c r="H448" s="53"/>
    </row>
    <row r="449" spans="1:8" s="52" customFormat="1" hidden="1" x14ac:dyDescent="0.2">
      <c r="A449" s="58" t="s">
        <v>84</v>
      </c>
      <c r="B449" s="57" t="s">
        <v>83</v>
      </c>
      <c r="C449" s="56">
        <f t="shared" si="20"/>
        <v>0</v>
      </c>
      <c r="D449" s="19" t="s">
        <v>16</v>
      </c>
      <c r="E449" s="54"/>
      <c r="F449" s="24"/>
      <c r="G449" s="19"/>
      <c r="H449" s="53"/>
    </row>
    <row r="450" spans="1:8" s="52" customFormat="1" hidden="1" x14ac:dyDescent="0.2">
      <c r="A450" s="58" t="s">
        <v>82</v>
      </c>
      <c r="B450" s="57" t="s">
        <v>81</v>
      </c>
      <c r="C450" s="56">
        <f t="shared" si="20"/>
        <v>0</v>
      </c>
      <c r="D450" s="19" t="s">
        <v>16</v>
      </c>
      <c r="E450" s="54"/>
      <c r="F450" s="24"/>
      <c r="G450" s="19"/>
      <c r="H450" s="53"/>
    </row>
    <row r="451" spans="1:8" s="52" customFormat="1" hidden="1" x14ac:dyDescent="0.2">
      <c r="A451" s="58" t="s">
        <v>80</v>
      </c>
      <c r="B451" s="57" t="s">
        <v>79</v>
      </c>
      <c r="C451" s="56">
        <f t="shared" si="20"/>
        <v>0</v>
      </c>
      <c r="D451" s="19" t="s">
        <v>16</v>
      </c>
      <c r="E451" s="54"/>
      <c r="F451" s="24"/>
      <c r="G451" s="19"/>
      <c r="H451" s="53"/>
    </row>
    <row r="452" spans="1:8" s="52" customFormat="1" hidden="1" x14ac:dyDescent="0.2">
      <c r="A452" s="58" t="s">
        <v>78</v>
      </c>
      <c r="B452" s="57" t="s">
        <v>77</v>
      </c>
      <c r="C452" s="56">
        <f t="shared" si="20"/>
        <v>0</v>
      </c>
      <c r="D452" s="19" t="s">
        <v>16</v>
      </c>
      <c r="E452" s="54"/>
      <c r="F452" s="24"/>
      <c r="G452" s="19"/>
      <c r="H452" s="53"/>
    </row>
    <row r="453" spans="1:8" s="52" customFormat="1" hidden="1" x14ac:dyDescent="0.2">
      <c r="A453" s="58" t="s">
        <v>76</v>
      </c>
      <c r="B453" s="57" t="s">
        <v>75</v>
      </c>
      <c r="C453" s="56">
        <f t="shared" si="20"/>
        <v>0</v>
      </c>
      <c r="D453" s="19" t="s">
        <v>16</v>
      </c>
      <c r="E453" s="54"/>
      <c r="F453" s="24"/>
      <c r="G453" s="19"/>
      <c r="H453" s="53"/>
    </row>
    <row r="454" spans="1:8" s="52" customFormat="1" hidden="1" x14ac:dyDescent="0.2">
      <c r="A454" s="58" t="s">
        <v>74</v>
      </c>
      <c r="B454" s="57" t="s">
        <v>73</v>
      </c>
      <c r="C454" s="56">
        <f t="shared" si="20"/>
        <v>0</v>
      </c>
      <c r="D454" s="19" t="s">
        <v>16</v>
      </c>
      <c r="E454" s="54"/>
      <c r="F454" s="24"/>
      <c r="G454" s="19"/>
      <c r="H454" s="53"/>
    </row>
    <row r="455" spans="1:8" s="52" customFormat="1" hidden="1" x14ac:dyDescent="0.2">
      <c r="A455" s="58" t="s">
        <v>72</v>
      </c>
      <c r="B455" s="57" t="s">
        <v>71</v>
      </c>
      <c r="C455" s="56">
        <f t="shared" si="20"/>
        <v>0</v>
      </c>
      <c r="D455" s="19" t="s">
        <v>16</v>
      </c>
      <c r="E455" s="54"/>
      <c r="F455" s="24"/>
      <c r="G455" s="19"/>
      <c r="H455" s="53"/>
    </row>
    <row r="456" spans="1:8" s="52" customFormat="1" hidden="1" x14ac:dyDescent="0.2">
      <c r="A456" s="58" t="s">
        <v>70</v>
      </c>
      <c r="B456" s="57" t="s">
        <v>69</v>
      </c>
      <c r="C456" s="56">
        <f t="shared" si="20"/>
        <v>0</v>
      </c>
      <c r="D456" s="19" t="s">
        <v>16</v>
      </c>
      <c r="E456" s="54"/>
      <c r="F456" s="24"/>
      <c r="G456" s="19"/>
      <c r="H456" s="53"/>
    </row>
    <row r="457" spans="1:8" s="52" customFormat="1" hidden="1" x14ac:dyDescent="0.2">
      <c r="A457" s="58" t="s">
        <v>68</v>
      </c>
      <c r="B457" s="57" t="s">
        <v>67</v>
      </c>
      <c r="C457" s="56">
        <f t="shared" si="20"/>
        <v>0</v>
      </c>
      <c r="D457" s="19" t="s">
        <v>16</v>
      </c>
      <c r="E457" s="54"/>
      <c r="F457" s="24"/>
      <c r="G457" s="19"/>
      <c r="H457" s="53"/>
    </row>
    <row r="458" spans="1:8" s="52" customFormat="1" hidden="1" x14ac:dyDescent="0.2">
      <c r="A458" s="58" t="s">
        <v>66</v>
      </c>
      <c r="B458" s="57" t="s">
        <v>65</v>
      </c>
      <c r="C458" s="56">
        <f t="shared" si="20"/>
        <v>0</v>
      </c>
      <c r="D458" s="19" t="s">
        <v>16</v>
      </c>
      <c r="E458" s="54"/>
      <c r="F458" s="24"/>
      <c r="G458" s="19"/>
      <c r="H458" s="53"/>
    </row>
    <row r="459" spans="1:8" s="52" customFormat="1" hidden="1" x14ac:dyDescent="0.2">
      <c r="A459" s="58" t="s">
        <v>64</v>
      </c>
      <c r="B459" s="57" t="s">
        <v>63</v>
      </c>
      <c r="C459" s="56">
        <f t="shared" si="20"/>
        <v>0</v>
      </c>
      <c r="D459" s="19" t="s">
        <v>16</v>
      </c>
      <c r="E459" s="54"/>
      <c r="F459" s="24"/>
      <c r="G459" s="19"/>
      <c r="H459" s="53"/>
    </row>
    <row r="460" spans="1:8" s="52" customFormat="1" hidden="1" x14ac:dyDescent="0.2">
      <c r="A460" s="58" t="s">
        <v>62</v>
      </c>
      <c r="B460" s="57" t="s">
        <v>61</v>
      </c>
      <c r="C460" s="56">
        <f t="shared" si="20"/>
        <v>0</v>
      </c>
      <c r="D460" s="19" t="s">
        <v>16</v>
      </c>
      <c r="E460" s="54"/>
      <c r="F460" s="24"/>
      <c r="G460" s="19"/>
      <c r="H460" s="53"/>
    </row>
    <row r="461" spans="1:8" s="52" customFormat="1" hidden="1" x14ac:dyDescent="0.2">
      <c r="A461" s="58" t="s">
        <v>60</v>
      </c>
      <c r="B461" s="57" t="s">
        <v>59</v>
      </c>
      <c r="C461" s="56">
        <f t="shared" si="20"/>
        <v>0</v>
      </c>
      <c r="D461" s="19" t="s">
        <v>16</v>
      </c>
      <c r="E461" s="54"/>
      <c r="F461" s="24"/>
      <c r="G461" s="19"/>
      <c r="H461" s="53"/>
    </row>
    <row r="462" spans="1:8" s="52" customFormat="1" hidden="1" x14ac:dyDescent="0.2">
      <c r="A462" s="58" t="s">
        <v>58</v>
      </c>
      <c r="B462" s="57" t="s">
        <v>57</v>
      </c>
      <c r="C462" s="56">
        <f t="shared" si="20"/>
        <v>0</v>
      </c>
      <c r="D462" s="19" t="s">
        <v>16</v>
      </c>
      <c r="E462" s="54"/>
      <c r="F462" s="24"/>
      <c r="G462" s="19"/>
      <c r="H462" s="53"/>
    </row>
    <row r="463" spans="1:8" s="52" customFormat="1" hidden="1" x14ac:dyDescent="0.2">
      <c r="A463" s="58" t="s">
        <v>56</v>
      </c>
      <c r="B463" s="57" t="s">
        <v>55</v>
      </c>
      <c r="C463" s="68">
        <f t="shared" si="20"/>
        <v>0</v>
      </c>
      <c r="D463" s="19" t="s">
        <v>16</v>
      </c>
      <c r="E463" s="54"/>
      <c r="F463" s="24"/>
      <c r="G463" s="19"/>
      <c r="H463" s="53"/>
    </row>
    <row r="464" spans="1:8" s="52" customFormat="1" hidden="1" x14ac:dyDescent="0.2">
      <c r="A464" s="58"/>
      <c r="B464" s="57" t="s">
        <v>31</v>
      </c>
      <c r="C464" s="67">
        <f>SUM(C443:C463)</f>
        <v>0</v>
      </c>
      <c r="D464" s="19"/>
      <c r="E464" s="54"/>
      <c r="F464" s="24"/>
      <c r="G464" s="19"/>
      <c r="H464" s="53"/>
    </row>
    <row r="465" spans="1:8" s="52" customFormat="1" x14ac:dyDescent="0.2">
      <c r="A465" s="58" t="s">
        <v>28</v>
      </c>
      <c r="B465" s="63" t="s">
        <v>54</v>
      </c>
      <c r="C465" s="56"/>
      <c r="D465" s="45"/>
      <c r="E465" s="54"/>
      <c r="F465" s="24"/>
      <c r="G465" s="19"/>
      <c r="H465" s="53"/>
    </row>
    <row r="466" spans="1:8" s="52" customFormat="1" x14ac:dyDescent="0.2">
      <c r="A466" s="58" t="s">
        <v>53</v>
      </c>
      <c r="B466" s="57" t="s">
        <v>52</v>
      </c>
      <c r="C466" s="64"/>
      <c r="D466" s="55"/>
      <c r="E466" s="54"/>
      <c r="F466" s="24"/>
      <c r="G466" s="19"/>
      <c r="H466" s="53"/>
    </row>
    <row r="467" spans="1:8" s="52" customFormat="1" x14ac:dyDescent="0.2">
      <c r="A467" s="58" t="s">
        <v>51</v>
      </c>
      <c r="B467" s="57" t="s">
        <v>50</v>
      </c>
      <c r="C467" s="64">
        <v>60</v>
      </c>
      <c r="D467" s="55" t="s">
        <v>16</v>
      </c>
      <c r="E467" s="54" t="s">
        <v>12</v>
      </c>
      <c r="F467" s="24" t="s">
        <v>10</v>
      </c>
      <c r="G467" s="19"/>
      <c r="H467" s="53"/>
    </row>
    <row r="468" spans="1:8" s="52" customFormat="1" x14ac:dyDescent="0.2">
      <c r="A468" s="58" t="s">
        <v>49</v>
      </c>
      <c r="B468" s="57" t="s">
        <v>48</v>
      </c>
      <c r="C468" s="64">
        <f t="shared" ref="C468:C476" si="21">C467</f>
        <v>60</v>
      </c>
      <c r="D468" s="55" t="s">
        <v>16</v>
      </c>
      <c r="E468" s="54" t="s">
        <v>12</v>
      </c>
      <c r="F468" s="24" t="s">
        <v>10</v>
      </c>
      <c r="G468" s="19"/>
      <c r="H468" s="53"/>
    </row>
    <row r="469" spans="1:8" s="52" customFormat="1" x14ac:dyDescent="0.2">
      <c r="A469" s="58" t="s">
        <v>47</v>
      </c>
      <c r="B469" s="57" t="s">
        <v>46</v>
      </c>
      <c r="C469" s="64">
        <f t="shared" si="21"/>
        <v>60</v>
      </c>
      <c r="D469" s="55" t="s">
        <v>16</v>
      </c>
      <c r="E469" s="54" t="s">
        <v>12</v>
      </c>
      <c r="F469" s="24" t="s">
        <v>10</v>
      </c>
      <c r="G469" s="19"/>
      <c r="H469" s="53"/>
    </row>
    <row r="470" spans="1:8" s="52" customFormat="1" x14ac:dyDescent="0.2">
      <c r="A470" s="58" t="s">
        <v>45</v>
      </c>
      <c r="B470" s="57" t="s">
        <v>44</v>
      </c>
      <c r="C470" s="64">
        <f t="shared" si="21"/>
        <v>60</v>
      </c>
      <c r="D470" s="55" t="s">
        <v>16</v>
      </c>
      <c r="E470" s="54" t="s">
        <v>12</v>
      </c>
      <c r="F470" s="24" t="s">
        <v>10</v>
      </c>
      <c r="G470" s="19"/>
      <c r="H470" s="53"/>
    </row>
    <row r="471" spans="1:8" s="52" customFormat="1" x14ac:dyDescent="0.2">
      <c r="A471" s="58" t="s">
        <v>43</v>
      </c>
      <c r="B471" s="57" t="s">
        <v>42</v>
      </c>
      <c r="C471" s="64">
        <f t="shared" si="21"/>
        <v>60</v>
      </c>
      <c r="D471" s="55" t="s">
        <v>16</v>
      </c>
      <c r="E471" s="54" t="s">
        <v>12</v>
      </c>
      <c r="F471" s="24" t="s">
        <v>10</v>
      </c>
      <c r="G471" s="19"/>
      <c r="H471" s="53"/>
    </row>
    <row r="472" spans="1:8" s="52" customFormat="1" x14ac:dyDescent="0.2">
      <c r="A472" s="58" t="s">
        <v>41</v>
      </c>
      <c r="B472" s="57" t="s">
        <v>40</v>
      </c>
      <c r="C472" s="64">
        <f t="shared" si="21"/>
        <v>60</v>
      </c>
      <c r="D472" s="55" t="s">
        <v>16</v>
      </c>
      <c r="E472" s="54" t="s">
        <v>12</v>
      </c>
      <c r="F472" s="24" t="s">
        <v>10</v>
      </c>
      <c r="G472" s="19"/>
      <c r="H472" s="53"/>
    </row>
    <row r="473" spans="1:8" s="52" customFormat="1" x14ac:dyDescent="0.2">
      <c r="A473" s="58" t="s">
        <v>39</v>
      </c>
      <c r="B473" s="57" t="s">
        <v>38</v>
      </c>
      <c r="C473" s="64">
        <f t="shared" si="21"/>
        <v>60</v>
      </c>
      <c r="D473" s="55" t="s">
        <v>16</v>
      </c>
      <c r="E473" s="54" t="s">
        <v>12</v>
      </c>
      <c r="F473" s="24" t="s">
        <v>10</v>
      </c>
      <c r="G473" s="19"/>
      <c r="H473" s="53"/>
    </row>
    <row r="474" spans="1:8" s="52" customFormat="1" x14ac:dyDescent="0.2">
      <c r="A474" s="58" t="s">
        <v>37</v>
      </c>
      <c r="B474" s="57" t="s">
        <v>36</v>
      </c>
      <c r="C474" s="64">
        <f t="shared" si="21"/>
        <v>60</v>
      </c>
      <c r="D474" s="55" t="s">
        <v>16</v>
      </c>
      <c r="E474" s="54" t="s">
        <v>12</v>
      </c>
      <c r="F474" s="24" t="s">
        <v>10</v>
      </c>
      <c r="G474" s="19"/>
      <c r="H474" s="53"/>
    </row>
    <row r="475" spans="1:8" s="52" customFormat="1" x14ac:dyDescent="0.2">
      <c r="A475" s="58" t="s">
        <v>34</v>
      </c>
      <c r="B475" s="57" t="s">
        <v>35</v>
      </c>
      <c r="C475" s="64">
        <f t="shared" si="21"/>
        <v>60</v>
      </c>
      <c r="D475" s="55" t="s">
        <v>16</v>
      </c>
      <c r="E475" s="54" t="s">
        <v>12</v>
      </c>
      <c r="F475" s="24" t="s">
        <v>10</v>
      </c>
      <c r="G475" s="19"/>
      <c r="H475" s="53"/>
    </row>
    <row r="476" spans="1:8" s="52" customFormat="1" x14ac:dyDescent="0.2">
      <c r="A476" s="58" t="s">
        <v>34</v>
      </c>
      <c r="B476" s="57" t="s">
        <v>33</v>
      </c>
      <c r="C476" s="66">
        <f t="shared" si="21"/>
        <v>60</v>
      </c>
      <c r="D476" s="55" t="s">
        <v>16</v>
      </c>
      <c r="E476" s="54" t="s">
        <v>12</v>
      </c>
      <c r="F476" s="24" t="s">
        <v>10</v>
      </c>
      <c r="G476" s="19"/>
      <c r="H476" s="53"/>
    </row>
    <row r="477" spans="1:8" s="52" customFormat="1" x14ac:dyDescent="0.2">
      <c r="A477" s="58" t="s">
        <v>32</v>
      </c>
      <c r="B477" s="57" t="s">
        <v>31</v>
      </c>
      <c r="C477" s="64">
        <f>SUM(C467:C476)</f>
        <v>600</v>
      </c>
      <c r="D477" s="55"/>
      <c r="E477" s="54"/>
      <c r="F477" s="24"/>
      <c r="G477" s="19"/>
      <c r="H477" s="53"/>
    </row>
    <row r="478" spans="1:8" s="52" customFormat="1" x14ac:dyDescent="0.2">
      <c r="A478" s="58"/>
      <c r="B478" s="57"/>
      <c r="C478" s="64"/>
      <c r="D478" s="55"/>
      <c r="E478" s="54"/>
      <c r="F478" s="24"/>
      <c r="G478" s="19"/>
      <c r="H478" s="53"/>
    </row>
    <row r="479" spans="1:8" s="52" customFormat="1" x14ac:dyDescent="0.2">
      <c r="A479" s="58" t="s">
        <v>30</v>
      </c>
      <c r="B479" s="57" t="s">
        <v>29</v>
      </c>
      <c r="C479" s="64"/>
      <c r="D479" s="55" t="s">
        <v>13</v>
      </c>
      <c r="E479" s="54" t="s">
        <v>12</v>
      </c>
      <c r="F479" s="24" t="s">
        <v>10</v>
      </c>
      <c r="G479" s="19"/>
      <c r="H479" s="53"/>
    </row>
    <row r="480" spans="1:8" s="52" customFormat="1" x14ac:dyDescent="0.2">
      <c r="A480" s="58" t="s">
        <v>28</v>
      </c>
      <c r="B480" s="65" t="s">
        <v>27</v>
      </c>
      <c r="C480" s="64">
        <f>83+80+6+15+8+14+8+6</f>
        <v>220</v>
      </c>
      <c r="D480" s="55" t="s">
        <v>13</v>
      </c>
      <c r="E480" s="54" t="s">
        <v>12</v>
      </c>
      <c r="F480" s="24" t="s">
        <v>10</v>
      </c>
      <c r="G480" s="19"/>
      <c r="H480" s="53"/>
    </row>
    <row r="481" spans="1:8" s="52" customFormat="1" x14ac:dyDescent="0.2">
      <c r="A481" s="58">
        <v>4.3</v>
      </c>
      <c r="B481" s="57" t="s">
        <v>26</v>
      </c>
      <c r="C481" s="56">
        <f>C480</f>
        <v>220</v>
      </c>
      <c r="D481" s="19" t="s">
        <v>13</v>
      </c>
      <c r="E481" s="54" t="s">
        <v>12</v>
      </c>
      <c r="F481" s="24" t="s">
        <v>10</v>
      </c>
      <c r="G481" s="19"/>
      <c r="H481" s="53"/>
    </row>
    <row r="482" spans="1:8" s="52" customFormat="1" x14ac:dyDescent="0.2">
      <c r="A482" s="58"/>
      <c r="B482" s="57" t="s">
        <v>25</v>
      </c>
      <c r="C482" s="64"/>
      <c r="D482" s="55"/>
      <c r="E482" s="54"/>
      <c r="F482" s="24"/>
      <c r="G482" s="19"/>
      <c r="H482" s="53"/>
    </row>
    <row r="483" spans="1:8" s="52" customFormat="1" x14ac:dyDescent="0.2">
      <c r="A483" s="58" t="s">
        <v>24</v>
      </c>
      <c r="B483" s="57" t="s">
        <v>23</v>
      </c>
      <c r="C483" s="56">
        <f>1211+406+20+285+122+391+(15)</f>
        <v>2450</v>
      </c>
      <c r="D483" s="55" t="s">
        <v>13</v>
      </c>
      <c r="E483" s="54" t="s">
        <v>12</v>
      </c>
      <c r="F483" s="24" t="s">
        <v>10</v>
      </c>
      <c r="G483" s="19"/>
      <c r="H483" s="53"/>
    </row>
    <row r="484" spans="1:8" s="52" customFormat="1" x14ac:dyDescent="0.2">
      <c r="A484" s="58"/>
      <c r="B484" s="57"/>
      <c r="C484" s="56"/>
      <c r="D484" s="55"/>
      <c r="E484" s="54"/>
      <c r="F484" s="24"/>
      <c r="G484" s="19"/>
      <c r="H484" s="53"/>
    </row>
    <row r="485" spans="1:8" s="59" customFormat="1" ht="14.1" customHeight="1" x14ac:dyDescent="0.25">
      <c r="A485" s="63" t="s">
        <v>22</v>
      </c>
      <c r="B485" s="63" t="s">
        <v>21</v>
      </c>
      <c r="C485" s="62"/>
      <c r="D485" s="61"/>
      <c r="E485" s="54"/>
      <c r="F485" s="24"/>
      <c r="G485" s="19"/>
      <c r="H485" s="60"/>
    </row>
    <row r="486" spans="1:8" s="52" customFormat="1" x14ac:dyDescent="0.2">
      <c r="A486" s="58" t="s">
        <v>20</v>
      </c>
      <c r="B486" s="57" t="s">
        <v>19</v>
      </c>
      <c r="C486" s="56">
        <f>C483</f>
        <v>2450</v>
      </c>
      <c r="D486" s="55" t="s">
        <v>13</v>
      </c>
      <c r="E486" s="54" t="s">
        <v>12</v>
      </c>
      <c r="F486" s="24" t="s">
        <v>10</v>
      </c>
      <c r="G486" s="19"/>
      <c r="H486" s="53"/>
    </row>
    <row r="487" spans="1:8" s="52" customFormat="1" x14ac:dyDescent="0.2">
      <c r="A487" s="58" t="s">
        <v>18</v>
      </c>
      <c r="B487" s="57" t="s">
        <v>17</v>
      </c>
      <c r="C487" s="56">
        <f>C434</f>
        <v>10</v>
      </c>
      <c r="D487" s="19" t="s">
        <v>16</v>
      </c>
      <c r="E487" s="54" t="s">
        <v>12</v>
      </c>
      <c r="F487" s="24" t="s">
        <v>10</v>
      </c>
      <c r="G487" s="19"/>
      <c r="H487" s="53"/>
    </row>
    <row r="488" spans="1:8" s="52" customFormat="1" x14ac:dyDescent="0.2">
      <c r="A488" s="58" t="s">
        <v>15</v>
      </c>
      <c r="B488" s="57" t="s">
        <v>14</v>
      </c>
      <c r="C488" s="56">
        <f>C481</f>
        <v>220</v>
      </c>
      <c r="D488" s="55" t="s">
        <v>13</v>
      </c>
      <c r="E488" s="54" t="s">
        <v>12</v>
      </c>
      <c r="F488" s="24" t="s">
        <v>10</v>
      </c>
      <c r="G488" s="19"/>
      <c r="H488" s="53"/>
    </row>
    <row r="489" spans="1:8" s="45" customFormat="1" ht="14.1" customHeight="1" x14ac:dyDescent="0.25">
      <c r="A489" s="51"/>
      <c r="B489" s="51"/>
      <c r="C489" s="50"/>
      <c r="D489" s="49"/>
      <c r="E489" s="48"/>
      <c r="F489" s="47"/>
      <c r="G489" s="19"/>
      <c r="H489" s="46"/>
    </row>
    <row r="490" spans="1:8" ht="20.100000000000001" customHeight="1" x14ac:dyDescent="0.25">
      <c r="A490" s="44" t="s">
        <v>8</v>
      </c>
      <c r="B490" s="43" t="s">
        <v>11</v>
      </c>
      <c r="C490" s="42"/>
      <c r="D490" s="41"/>
      <c r="E490" s="40" t="s">
        <v>6</v>
      </c>
      <c r="F490" s="39" t="s">
        <v>10</v>
      </c>
      <c r="G490" s="7"/>
    </row>
    <row r="491" spans="1:8" ht="14.1" customHeight="1" x14ac:dyDescent="0.25">
      <c r="A491" s="28"/>
      <c r="C491" s="38"/>
      <c r="E491" s="25"/>
      <c r="F491" s="7"/>
      <c r="G491" s="7"/>
    </row>
    <row r="492" spans="1:8" ht="20.100000000000001" customHeight="1" x14ac:dyDescent="0.25">
      <c r="A492" s="13"/>
      <c r="B492" s="12" t="s">
        <v>9</v>
      </c>
      <c r="C492" s="11"/>
      <c r="D492" s="10"/>
      <c r="E492" s="9"/>
      <c r="F492" s="8">
        <f>F15+F68+F98+F136+F149+F162+F176+F223+F248+F269+F287+F307+F330+F338+F350+F360+F386+F397+F490</f>
        <v>0</v>
      </c>
      <c r="G492" s="7"/>
    </row>
    <row r="493" spans="1:8" ht="20.100000000000001" customHeight="1" x14ac:dyDescent="0.25">
      <c r="A493" s="22" t="s">
        <v>8</v>
      </c>
      <c r="B493" s="21" t="s">
        <v>7</v>
      </c>
      <c r="C493" s="11"/>
      <c r="D493" s="10" t="s">
        <v>6</v>
      </c>
      <c r="E493" s="9" t="s">
        <v>2</v>
      </c>
      <c r="F493" s="20">
        <f>F492*20%</f>
        <v>0</v>
      </c>
      <c r="G493" s="19"/>
    </row>
    <row r="494" spans="1:8" ht="14.1" customHeight="1" x14ac:dyDescent="0.25">
      <c r="A494" s="28"/>
      <c r="C494" s="38"/>
      <c r="E494" s="25"/>
      <c r="F494" s="7"/>
      <c r="G494" s="7"/>
    </row>
    <row r="495" spans="1:8" ht="20.100000000000001" customHeight="1" x14ac:dyDescent="0.25">
      <c r="A495" s="13"/>
      <c r="B495" s="12" t="s">
        <v>5</v>
      </c>
      <c r="C495" s="11"/>
      <c r="D495" s="10"/>
      <c r="E495" s="9"/>
      <c r="F495" s="8">
        <f>F492+F493</f>
        <v>0</v>
      </c>
      <c r="G495" s="7"/>
    </row>
    <row r="496" spans="1:8" ht="14.1" customHeight="1" x14ac:dyDescent="0.25">
      <c r="A496" s="28"/>
      <c r="C496" s="38"/>
      <c r="E496" s="25"/>
      <c r="F496" s="7"/>
      <c r="G496" s="7"/>
    </row>
    <row r="497" spans="1:9" s="34" customFormat="1" ht="24.95" customHeight="1" x14ac:dyDescent="0.25">
      <c r="A497" s="132" t="s">
        <v>4</v>
      </c>
      <c r="B497" s="133"/>
      <c r="C497" s="133"/>
      <c r="D497" s="133"/>
      <c r="E497" s="134"/>
      <c r="F497" s="37" t="s">
        <v>3</v>
      </c>
      <c r="G497" s="36"/>
      <c r="H497" s="36"/>
      <c r="I497" s="35"/>
    </row>
    <row r="498" spans="1:9" ht="8.1" customHeight="1" x14ac:dyDescent="0.25">
      <c r="A498" s="18"/>
      <c r="B498" s="17"/>
      <c r="C498" s="33"/>
      <c r="D498" s="32"/>
      <c r="E498" s="31"/>
      <c r="F498" s="30"/>
      <c r="G498" s="3"/>
    </row>
    <row r="499" spans="1:9" ht="14.1" customHeight="1" x14ac:dyDescent="0.25">
      <c r="A499" s="28"/>
      <c r="B499" s="29" t="str">
        <f>B4</f>
        <v>INSTALLATION DE CHANTIER VRD</v>
      </c>
      <c r="C499" s="26"/>
      <c r="D499" s="15" t="s">
        <v>2</v>
      </c>
      <c r="E499" s="14"/>
      <c r="F499" s="27">
        <f>F15</f>
        <v>0</v>
      </c>
      <c r="G499" s="3"/>
    </row>
    <row r="500" spans="1:9" ht="3.95" customHeight="1" x14ac:dyDescent="0.25">
      <c r="A500" s="18"/>
      <c r="B500" s="17"/>
      <c r="C500" s="26"/>
      <c r="E500" s="25"/>
      <c r="F500" s="24"/>
      <c r="G500" s="3"/>
    </row>
    <row r="501" spans="1:9" ht="14.1" customHeight="1" x14ac:dyDescent="0.25">
      <c r="A501" s="28"/>
      <c r="B501" s="17" t="str">
        <f>B17</f>
        <v>NETTOYAGE - TERRASSEMENTS GENERAUX VRD</v>
      </c>
      <c r="C501" s="26"/>
      <c r="D501" s="15"/>
      <c r="E501" s="14" t="s">
        <v>1</v>
      </c>
      <c r="F501" s="27">
        <f>F68</f>
        <v>0</v>
      </c>
      <c r="G501" s="3"/>
    </row>
    <row r="502" spans="1:9" ht="3.95" customHeight="1" x14ac:dyDescent="0.25">
      <c r="A502" s="18"/>
      <c r="B502" s="17"/>
      <c r="C502" s="26"/>
      <c r="E502" s="25"/>
      <c r="F502" s="24"/>
      <c r="G502" s="3"/>
    </row>
    <row r="503" spans="1:9" ht="14.1" customHeight="1" x14ac:dyDescent="0.25">
      <c r="A503" s="28"/>
      <c r="B503" s="17" t="str">
        <f>B70</f>
        <v>FONDATION PLATEFORME CHAUSSEES &amp; BATIMENTS</v>
      </c>
      <c r="C503" s="26"/>
      <c r="D503" s="15"/>
      <c r="E503" s="14"/>
      <c r="F503" s="27">
        <f>F98</f>
        <v>0</v>
      </c>
      <c r="G503" s="3"/>
    </row>
    <row r="504" spans="1:9" ht="3.95" customHeight="1" x14ac:dyDescent="0.25">
      <c r="A504" s="18"/>
      <c r="B504" s="17"/>
      <c r="C504" s="26"/>
      <c r="E504" s="25"/>
      <c r="F504" s="24"/>
      <c r="G504" s="3"/>
    </row>
    <row r="505" spans="1:9" ht="14.1" customHeight="1" x14ac:dyDescent="0.25">
      <c r="A505" s="18"/>
      <c r="B505" s="17" t="str">
        <f>B100</f>
        <v xml:space="preserve">REVETEMENTS ALLEES </v>
      </c>
      <c r="C505" s="26"/>
      <c r="E505" s="25"/>
      <c r="F505" s="27">
        <f>F136</f>
        <v>0</v>
      </c>
      <c r="G505" s="3"/>
    </row>
    <row r="506" spans="1:9" ht="3.95" customHeight="1" x14ac:dyDescent="0.25">
      <c r="A506" s="18"/>
      <c r="B506" s="17"/>
      <c r="C506" s="26"/>
      <c r="E506" s="25"/>
      <c r="F506" s="24"/>
      <c r="G506" s="3"/>
    </row>
    <row r="507" spans="1:9" ht="14.1" hidden="1" customHeight="1" x14ac:dyDescent="0.25">
      <c r="A507" s="18"/>
      <c r="B507" s="17" t="str">
        <f>B138</f>
        <v>PETITS OUVRAGES DE MACONNERIE VRD</v>
      </c>
      <c r="C507" s="26"/>
      <c r="E507" s="25"/>
      <c r="F507" s="27">
        <f>F149</f>
        <v>0</v>
      </c>
      <c r="G507" s="3"/>
    </row>
    <row r="508" spans="1:9" ht="3.95" hidden="1" customHeight="1" x14ac:dyDescent="0.25">
      <c r="A508" s="18"/>
      <c r="B508" s="17"/>
      <c r="C508" s="26"/>
      <c r="E508" s="25"/>
      <c r="F508" s="24"/>
      <c r="G508" s="3"/>
    </row>
    <row r="509" spans="1:9" ht="14.1" customHeight="1" x14ac:dyDescent="0.25">
      <c r="A509" s="28"/>
      <c r="B509" s="17" t="str">
        <f>B150</f>
        <v>BORDURES</v>
      </c>
      <c r="C509" s="26"/>
      <c r="D509" s="15"/>
      <c r="E509" s="14"/>
      <c r="F509" s="27">
        <f>F162</f>
        <v>0</v>
      </c>
      <c r="G509" s="3"/>
    </row>
    <row r="510" spans="1:9" ht="3.95" customHeight="1" x14ac:dyDescent="0.25">
      <c r="A510" s="18"/>
      <c r="B510" s="17"/>
      <c r="C510" s="26"/>
      <c r="E510" s="25"/>
      <c r="F510" s="24"/>
      <c r="G510" s="3"/>
    </row>
    <row r="511" spans="1:9" ht="14.1" customHeight="1" x14ac:dyDescent="0.25">
      <c r="A511" s="28"/>
      <c r="B511" s="17" t="str">
        <f>B164</f>
        <v xml:space="preserve">TRANCHEES COMMUNES             </v>
      </c>
      <c r="C511" s="26"/>
      <c r="D511" s="15"/>
      <c r="E511" s="14"/>
      <c r="F511" s="27">
        <f>F176</f>
        <v>0</v>
      </c>
      <c r="G511" s="3"/>
    </row>
    <row r="512" spans="1:9" ht="3.95" customHeight="1" x14ac:dyDescent="0.25">
      <c r="A512" s="18"/>
      <c r="B512" s="17"/>
      <c r="C512" s="26"/>
      <c r="E512" s="25"/>
      <c r="F512" s="24"/>
      <c r="G512" s="3"/>
    </row>
    <row r="513" spans="1:7" ht="14.1" customHeight="1" x14ac:dyDescent="0.25">
      <c r="A513" s="28"/>
      <c r="B513" s="17" t="str">
        <f>B178</f>
        <v>ASSAINISSEMENT PLUVIAL</v>
      </c>
      <c r="C513" s="26"/>
      <c r="D513" s="15"/>
      <c r="E513" s="14"/>
      <c r="F513" s="27">
        <f>F223</f>
        <v>0</v>
      </c>
      <c r="G513" s="3"/>
    </row>
    <row r="514" spans="1:7" ht="3.95" customHeight="1" x14ac:dyDescent="0.25">
      <c r="A514" s="18"/>
      <c r="B514" s="17"/>
      <c r="C514" s="26"/>
      <c r="E514" s="25"/>
      <c r="F514" s="24"/>
      <c r="G514" s="3"/>
    </row>
    <row r="515" spans="1:7" ht="14.1" customHeight="1" x14ac:dyDescent="0.25">
      <c r="A515" s="28"/>
      <c r="B515" s="17" t="str">
        <f>B225</f>
        <v>ASSAINISSEMENT EAUX USEES</v>
      </c>
      <c r="C515" s="26"/>
      <c r="D515" s="15"/>
      <c r="E515" s="14"/>
      <c r="F515" s="27">
        <f>F248</f>
        <v>0</v>
      </c>
      <c r="G515" s="3"/>
    </row>
    <row r="516" spans="1:7" ht="3.95" customHeight="1" x14ac:dyDescent="0.25">
      <c r="A516" s="18"/>
      <c r="B516" s="17"/>
      <c r="C516" s="26"/>
      <c r="E516" s="25"/>
      <c r="F516" s="24"/>
      <c r="G516" s="3"/>
    </row>
    <row r="517" spans="1:7" ht="14.1" customHeight="1" x14ac:dyDescent="0.25">
      <c r="A517" s="28"/>
      <c r="B517" s="17" t="str">
        <f>B250</f>
        <v xml:space="preserve">ADDUCTION EAU POTABLE          </v>
      </c>
      <c r="C517" s="26"/>
      <c r="D517" s="15"/>
      <c r="E517" s="14"/>
      <c r="F517" s="27">
        <f>F269</f>
        <v>0</v>
      </c>
      <c r="G517" s="3"/>
    </row>
    <row r="518" spans="1:7" ht="3.95" customHeight="1" x14ac:dyDescent="0.25">
      <c r="A518" s="18"/>
      <c r="B518" s="17"/>
      <c r="C518" s="26"/>
      <c r="E518" s="25"/>
      <c r="F518" s="24"/>
      <c r="G518" s="3"/>
    </row>
    <row r="519" spans="1:7" ht="14.1" customHeight="1" x14ac:dyDescent="0.25">
      <c r="A519" s="28"/>
      <c r="B519" s="17" t="str">
        <f>B271</f>
        <v>FRANCE TELECOM</v>
      </c>
      <c r="C519" s="26"/>
      <c r="D519" s="15"/>
      <c r="E519" s="14"/>
      <c r="F519" s="27">
        <f>+F287</f>
        <v>0</v>
      </c>
      <c r="G519" s="3"/>
    </row>
    <row r="520" spans="1:7" ht="3.95" customHeight="1" x14ac:dyDescent="0.25">
      <c r="A520" s="18"/>
      <c r="B520" s="17"/>
      <c r="C520" s="26"/>
      <c r="E520" s="25"/>
      <c r="F520" s="24"/>
      <c r="G520" s="3"/>
    </row>
    <row r="521" spans="1:7" ht="14.1" customHeight="1" x14ac:dyDescent="0.25">
      <c r="A521" s="28"/>
      <c r="B521" s="17" t="str">
        <f>B289</f>
        <v>ELECTRICITE</v>
      </c>
      <c r="C521" s="26"/>
      <c r="D521" s="15"/>
      <c r="E521" s="14"/>
      <c r="F521" s="27">
        <f>F307</f>
        <v>0</v>
      </c>
      <c r="G521" s="3"/>
    </row>
    <row r="522" spans="1:7" ht="3.95" customHeight="1" x14ac:dyDescent="0.25">
      <c r="A522" s="18"/>
      <c r="B522" s="17"/>
      <c r="C522" s="26"/>
      <c r="E522" s="25"/>
      <c r="F522" s="24"/>
      <c r="G522" s="3"/>
    </row>
    <row r="523" spans="1:7" ht="14.1" customHeight="1" x14ac:dyDescent="0.25">
      <c r="A523" s="28"/>
      <c r="B523" s="17" t="str">
        <f>+B309</f>
        <v>ECLAIRAGE EXTERIEUR</v>
      </c>
      <c r="C523" s="26"/>
      <c r="D523" s="15"/>
      <c r="E523" s="14"/>
      <c r="F523" s="27">
        <f>+F330</f>
        <v>0</v>
      </c>
      <c r="G523" s="3"/>
    </row>
    <row r="524" spans="1:7" ht="3.95" customHeight="1" x14ac:dyDescent="0.25">
      <c r="A524" s="18"/>
      <c r="B524" s="17"/>
      <c r="C524" s="26"/>
      <c r="E524" s="25"/>
      <c r="F524" s="24"/>
      <c r="G524" s="3"/>
    </row>
    <row r="525" spans="1:7" ht="14.1" customHeight="1" x14ac:dyDescent="0.25">
      <c r="A525" s="28"/>
      <c r="B525" s="17" t="str">
        <f>B332</f>
        <v>RESEAU DE CHALEUR</v>
      </c>
      <c r="C525" s="26"/>
      <c r="D525" s="15"/>
      <c r="E525" s="14"/>
      <c r="F525" s="27">
        <f>F338</f>
        <v>0</v>
      </c>
      <c r="G525" s="3"/>
    </row>
    <row r="526" spans="1:7" ht="3.95" customHeight="1" x14ac:dyDescent="0.25">
      <c r="A526" s="18"/>
      <c r="B526" s="17"/>
      <c r="C526" s="26"/>
      <c r="E526" s="25"/>
      <c r="F526" s="24"/>
      <c r="G526" s="3"/>
    </row>
    <row r="527" spans="1:7" ht="14.1" customHeight="1" x14ac:dyDescent="0.25">
      <c r="A527" s="28"/>
      <c r="B527" s="17" t="str">
        <f>B340</f>
        <v>REMISE A NIVEAU</v>
      </c>
      <c r="C527" s="26"/>
      <c r="D527" s="15"/>
      <c r="E527" s="14"/>
      <c r="F527" s="27">
        <f>F350</f>
        <v>0</v>
      </c>
      <c r="G527" s="3"/>
    </row>
    <row r="528" spans="1:7" ht="3.95" customHeight="1" x14ac:dyDescent="0.25">
      <c r="A528" s="18"/>
      <c r="B528" s="17"/>
      <c r="C528" s="26"/>
      <c r="E528" s="25"/>
      <c r="F528" s="24"/>
      <c r="G528" s="3"/>
    </row>
    <row r="529" spans="1:9" ht="14.1" customHeight="1" x14ac:dyDescent="0.25">
      <c r="A529" s="28"/>
      <c r="B529" s="17" t="str">
        <f>B352</f>
        <v>MOBILIERS</v>
      </c>
      <c r="C529" s="26"/>
      <c r="D529" s="15"/>
      <c r="E529" s="14"/>
      <c r="F529" s="27">
        <f>F360</f>
        <v>0</v>
      </c>
      <c r="G529" s="3"/>
    </row>
    <row r="530" spans="1:9" ht="3.95" customHeight="1" x14ac:dyDescent="0.25">
      <c r="A530" s="18"/>
      <c r="B530" s="17"/>
      <c r="C530" s="26"/>
      <c r="E530" s="25"/>
      <c r="F530" s="24"/>
      <c r="G530" s="3"/>
    </row>
    <row r="531" spans="1:9" ht="14.1" customHeight="1" x14ac:dyDescent="0.25">
      <c r="A531" s="28"/>
      <c r="B531" s="17" t="str">
        <f>B362</f>
        <v>SIGNALISATION</v>
      </c>
      <c r="C531" s="26"/>
      <c r="D531" s="15"/>
      <c r="E531" s="14"/>
      <c r="F531" s="27">
        <f>F386</f>
        <v>0</v>
      </c>
      <c r="G531" s="3"/>
    </row>
    <row r="532" spans="1:9" ht="3.95" customHeight="1" x14ac:dyDescent="0.25">
      <c r="A532" s="18"/>
      <c r="B532" s="17"/>
      <c r="C532" s="26"/>
      <c r="E532" s="25"/>
      <c r="F532" s="24"/>
      <c r="G532" s="3"/>
    </row>
    <row r="533" spans="1:9" ht="14.1" customHeight="1" x14ac:dyDescent="0.25">
      <c r="A533" s="18"/>
      <c r="B533" s="17" t="str">
        <f>B388</f>
        <v>PREPARATION ESPACES VERTS</v>
      </c>
      <c r="C533" s="26"/>
      <c r="E533" s="25"/>
      <c r="F533" s="27">
        <f>F397</f>
        <v>0</v>
      </c>
      <c r="G533" s="3"/>
    </row>
    <row r="534" spans="1:9" ht="3.95" customHeight="1" x14ac:dyDescent="0.25">
      <c r="A534" s="18"/>
      <c r="B534" s="17"/>
      <c r="C534" s="26"/>
      <c r="E534" s="25"/>
      <c r="F534" s="24"/>
      <c r="G534" s="3"/>
    </row>
    <row r="535" spans="1:9" ht="14.1" customHeight="1" x14ac:dyDescent="0.25">
      <c r="A535" s="18"/>
      <c r="B535" s="17" t="str">
        <f>+B399</f>
        <v>CLOTURES</v>
      </c>
      <c r="C535" s="26"/>
      <c r="E535" s="25"/>
      <c r="F535" s="27">
        <f>+F423</f>
        <v>0</v>
      </c>
      <c r="G535" s="3"/>
    </row>
    <row r="536" spans="1:9" ht="3.95" customHeight="1" x14ac:dyDescent="0.25">
      <c r="A536" s="18"/>
      <c r="B536" s="17"/>
      <c r="C536" s="26"/>
      <c r="E536" s="25"/>
      <c r="F536" s="24"/>
      <c r="G536" s="3"/>
    </row>
    <row r="537" spans="1:9" ht="14.1" customHeight="1" x14ac:dyDescent="0.25">
      <c r="A537" s="18"/>
      <c r="B537" s="17" t="str">
        <f>+B425</f>
        <v xml:space="preserve">PLANTATIONS </v>
      </c>
      <c r="C537" s="26"/>
      <c r="E537" s="25"/>
      <c r="F537" s="27" t="str">
        <f>+F490</f>
        <v>MOA</v>
      </c>
      <c r="G537" s="3"/>
    </row>
    <row r="538" spans="1:9" ht="3.95" customHeight="1" x14ac:dyDescent="0.25">
      <c r="A538" s="18"/>
      <c r="B538" s="17"/>
      <c r="C538" s="26"/>
      <c r="E538" s="25"/>
      <c r="F538" s="24"/>
      <c r="G538" s="3"/>
    </row>
    <row r="539" spans="1:9" ht="20.100000000000001" customHeight="1" x14ac:dyDescent="0.25">
      <c r="A539" s="13"/>
      <c r="B539" s="12" t="str">
        <f>B492</f>
        <v>MONTANT HT - LOT 1 VRD/TERRASSEMENT</v>
      </c>
      <c r="C539" s="11"/>
      <c r="D539" s="10"/>
      <c r="E539" s="9"/>
      <c r="F539" s="8">
        <f>SUM(F498:F538)</f>
        <v>0</v>
      </c>
      <c r="G539" s="3"/>
      <c r="I539" s="23"/>
    </row>
    <row r="540" spans="1:9" ht="20.100000000000001" customHeight="1" x14ac:dyDescent="0.25">
      <c r="A540" s="22"/>
      <c r="B540" s="21" t="str">
        <f>B493</f>
        <v xml:space="preserve">T.V.A.  20%                  </v>
      </c>
      <c r="C540" s="11"/>
      <c r="D540" s="10" t="s">
        <v>0</v>
      </c>
      <c r="E540" s="9"/>
      <c r="F540" s="20">
        <f>F539*20%</f>
        <v>0</v>
      </c>
      <c r="G540" s="19"/>
    </row>
    <row r="541" spans="1:9" ht="9" customHeight="1" x14ac:dyDescent="0.25">
      <c r="A541" s="18"/>
      <c r="B541" s="17"/>
      <c r="C541" s="16"/>
      <c r="D541" s="15"/>
      <c r="E541" s="14"/>
      <c r="F541" s="7"/>
      <c r="G541" s="7"/>
    </row>
    <row r="542" spans="1:9" ht="20.100000000000001" customHeight="1" x14ac:dyDescent="0.25">
      <c r="A542" s="13"/>
      <c r="B542" s="12" t="str">
        <f>B495</f>
        <v>MONTANT TTC - LOT 1 VRD/TERRASSEMENT</v>
      </c>
      <c r="C542" s="11"/>
      <c r="D542" s="10"/>
      <c r="E542" s="9"/>
      <c r="F542" s="8">
        <f>F539+F540</f>
        <v>0</v>
      </c>
      <c r="G542" s="7"/>
    </row>
  </sheetData>
  <mergeCells count="1">
    <mergeCell ref="A497:E497"/>
  </mergeCells>
  <hyperlinks>
    <hyperlink ref="B401" r:id="rId1" display="http://pagesperso-orange.fr/jardin-sec/Pages photos/Phlomis %27Edward Bowles%27.htm" xr:uid="{32BDD8F1-3A75-4794-B888-E56A543827BF}"/>
  </hyperlinks>
  <printOptions horizontalCentered="1" gridLines="1"/>
  <pageMargins left="0.23622047244094491" right="0.23622047244094491" top="0.74803149606299213" bottom="0.47244094488188981" header="0.31496062992125984" footer="0.31496062992125984"/>
  <pageSetup paperSize="9" scale="85" orientation="portrait" verticalDpi="300" r:id="rId2"/>
  <headerFooter alignWithMargins="0">
    <oddHeader>&amp;L&amp;"Arial,Italique"&amp;9CENTRE PERINATALITE - CHU POITIERS
MURISSERIE/2PROD/2ETUDES/5PRO/DPGF lot 1 VRD Edition 19.01.2026</oddHeader>
    <oddFooter>&amp;L&amp;"Arial,Italique"&amp;9BET VRD SITEA CONSEIL NIORT&amp;R&amp;"Arial,Italique"&amp;9Page &amp;P</oddFooter>
  </headerFooter>
  <rowBreaks count="1" manualBreakCount="1">
    <brk id="496"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2</vt:i4>
      </vt:variant>
    </vt:vector>
  </HeadingPairs>
  <TitlesOfParts>
    <vt:vector size="4" baseType="lpstr">
      <vt:lpstr>Lot N°01 Page de garde</vt:lpstr>
      <vt:lpstr>DPGF Lot 1 VRD</vt:lpstr>
      <vt:lpstr>'DPGF Lot 1 VRD'!Impression_des_titres</vt:lpstr>
      <vt:lpstr>'DPGF Lot 1 VRD'!Zone_d_impression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UME02</dc:creator>
  <cp:lastModifiedBy>Cabinet MARET - BE</cp:lastModifiedBy>
  <dcterms:created xsi:type="dcterms:W3CDTF">2026-01-20T10:37:01Z</dcterms:created>
  <dcterms:modified xsi:type="dcterms:W3CDTF">2026-01-28T10:15:09Z</dcterms:modified>
</cp:coreProperties>
</file>